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E:\Документы\Труд\Сайт\"/>
    </mc:Choice>
  </mc:AlternateContent>
  <xr:revisionPtr revIDLastSave="0" documentId="8_{DD7E2DA7-4F26-4209-B674-992D070AC13C}" xr6:coauthVersionLast="37" xr6:coauthVersionMax="37" xr10:uidLastSave="{00000000-0000-0000-0000-000000000000}"/>
  <bookViews>
    <workbookView xWindow="-105" yWindow="-105" windowWidth="25815" windowHeight="15615" tabRatio="894" firstSheet="7" activeTab="14" xr2:uid="{00000000-000D-0000-FFFF-FFFF00000000}"/>
  </bookViews>
  <sheets>
    <sheet name="Global Assumptions" sheetId="28" r:id="rId1"/>
    <sheet name="Dashboard" sheetId="14" r:id="rId2"/>
    <sheet name="Pricing Model" sheetId="15" r:id="rId3"/>
    <sheet name="Лист3" sheetId="16" state="hidden" r:id="rId4"/>
    <sheet name="Cashflow Model" sheetId="10" r:id="rId5"/>
    <sheet name="Insurance Business Model" sheetId="8" r:id="rId6"/>
    <sheet name="PersonnelCosts" sheetId="9" r:id="rId7"/>
    <sheet name="OperatingExpenses" sheetId="13" r:id="rId8"/>
    <sheet name="Policies&gt;&gt;" sheetId="26" r:id="rId9"/>
    <sheet name="Reg15" sheetId="23" r:id="rId10"/>
    <sheet name="Reg20" sheetId="24" r:id="rId11"/>
    <sheet name="Reg25" sheetId="25" r:id="rId12"/>
    <sheet name="Sing15" sheetId="18" r:id="rId13"/>
    <sheet name="Sing20" sheetId="19" r:id="rId14"/>
    <sheet name="Sing25" sheetId="20" r:id="rId15"/>
    <sheet name="&lt;&lt;Policies" sheetId="27" r:id="rId16"/>
  </sheets>
  <definedNames>
    <definedName name="_xlnm._FilterDatabase" localSheetId="2" hidden="1">'Pricing Model'!$Z$13:$Z$132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7" i="8" l="1"/>
  <c r="CA38" i="10"/>
  <c r="CB38" i="10" s="1"/>
  <c r="BZ38" i="10"/>
  <c r="F15" i="14"/>
  <c r="CC38" i="10" l="1"/>
  <c r="CD38" i="10" s="1"/>
  <c r="E26" i="9" l="1"/>
  <c r="E21" i="9"/>
  <c r="E25" i="9"/>
  <c r="E27" i="9"/>
  <c r="S12" i="13"/>
  <c r="AA11" i="13"/>
  <c r="Y55" i="13" l="1"/>
  <c r="CC3" i="13" l="1"/>
  <c r="CC7" i="13"/>
  <c r="CC9" i="13"/>
  <c r="CC17" i="13"/>
  <c r="CC25" i="13" s="1"/>
  <c r="CC18" i="13"/>
  <c r="CC19" i="13"/>
  <c r="CC20" i="13"/>
  <c r="CC21" i="13"/>
  <c r="CC22" i="13"/>
  <c r="CC23" i="13"/>
  <c r="CC27" i="13"/>
  <c r="CC29" i="13"/>
  <c r="CC30" i="13"/>
  <c r="CC50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52" i="13"/>
  <c r="CC53" i="13"/>
  <c r="CC54" i="13"/>
  <c r="CC60" i="13"/>
  <c r="CC62" i="13" s="1"/>
  <c r="BU3" i="13"/>
  <c r="BV3" i="13"/>
  <c r="BW3" i="13"/>
  <c r="BX3" i="13"/>
  <c r="BY3" i="13"/>
  <c r="BZ3" i="13"/>
  <c r="CA3" i="13"/>
  <c r="CB3" i="13"/>
  <c r="BU7" i="13"/>
  <c r="BV7" i="13"/>
  <c r="BW7" i="13"/>
  <c r="BX7" i="13"/>
  <c r="BY7" i="13"/>
  <c r="BZ7" i="13"/>
  <c r="CA7" i="13"/>
  <c r="CB7" i="13"/>
  <c r="BU9" i="13"/>
  <c r="BV9" i="13"/>
  <c r="BW9" i="13"/>
  <c r="BX9" i="13"/>
  <c r="BY9" i="13"/>
  <c r="BZ9" i="13"/>
  <c r="CA9" i="13"/>
  <c r="CB9" i="13"/>
  <c r="BY10" i="13"/>
  <c r="BY12" i="13"/>
  <c r="CA12" i="13"/>
  <c r="BY13" i="13"/>
  <c r="BU17" i="13"/>
  <c r="BV17" i="13"/>
  <c r="BW17" i="13"/>
  <c r="BX17" i="13"/>
  <c r="BY17" i="13"/>
  <c r="BY25" i="13" s="1"/>
  <c r="BZ17" i="13"/>
  <c r="CA17" i="13"/>
  <c r="CB17" i="13"/>
  <c r="BU18" i="13"/>
  <c r="BV18" i="13"/>
  <c r="BW18" i="13"/>
  <c r="BX18" i="13"/>
  <c r="BY18" i="13"/>
  <c r="BZ18" i="13"/>
  <c r="CA18" i="13"/>
  <c r="CB18" i="13"/>
  <c r="BU19" i="13"/>
  <c r="BV19" i="13"/>
  <c r="BW19" i="13"/>
  <c r="BX19" i="13"/>
  <c r="BY19" i="13"/>
  <c r="BZ19" i="13"/>
  <c r="CA19" i="13"/>
  <c r="CB19" i="13"/>
  <c r="BU20" i="13"/>
  <c r="BV20" i="13"/>
  <c r="BW20" i="13"/>
  <c r="BX20" i="13"/>
  <c r="BY20" i="13"/>
  <c r="BZ20" i="13"/>
  <c r="CA20" i="13"/>
  <c r="CB20" i="13"/>
  <c r="BU21" i="13"/>
  <c r="BV21" i="13"/>
  <c r="BW21" i="13"/>
  <c r="BX21" i="13"/>
  <c r="BY21" i="13"/>
  <c r="BZ21" i="13"/>
  <c r="CA21" i="13"/>
  <c r="CB21" i="13"/>
  <c r="BU22" i="13"/>
  <c r="BV22" i="13"/>
  <c r="BW22" i="13"/>
  <c r="BX22" i="13"/>
  <c r="BY22" i="13"/>
  <c r="BZ22" i="13"/>
  <c r="CA22" i="13"/>
  <c r="CB22" i="13"/>
  <c r="BU23" i="13"/>
  <c r="BV23" i="13"/>
  <c r="BW23" i="13"/>
  <c r="BX23" i="13"/>
  <c r="BY23" i="13"/>
  <c r="BZ23" i="13"/>
  <c r="BZ25" i="13" s="1"/>
  <c r="CA23" i="13"/>
  <c r="CB23" i="13"/>
  <c r="BU25" i="13"/>
  <c r="BV25" i="13"/>
  <c r="BW25" i="13"/>
  <c r="BX25" i="13"/>
  <c r="CA25" i="13"/>
  <c r="CB25" i="13"/>
  <c r="BU27" i="13"/>
  <c r="BV27" i="13"/>
  <c r="BW27" i="13"/>
  <c r="BX27" i="13"/>
  <c r="BY27" i="13"/>
  <c r="BZ27" i="13"/>
  <c r="CA27" i="13"/>
  <c r="CB27" i="13"/>
  <c r="BV28" i="13"/>
  <c r="BW28" i="13"/>
  <c r="BX28" i="13"/>
  <c r="BY28" i="13"/>
  <c r="BZ28" i="13"/>
  <c r="CA28" i="13"/>
  <c r="CB28" i="13"/>
  <c r="BU29" i="13"/>
  <c r="BV29" i="13"/>
  <c r="BW29" i="13"/>
  <c r="BX29" i="13"/>
  <c r="BY29" i="13"/>
  <c r="BZ29" i="13"/>
  <c r="CA29" i="13"/>
  <c r="CB29" i="13"/>
  <c r="BU30" i="13"/>
  <c r="BV30" i="13"/>
  <c r="BW30" i="13"/>
  <c r="BX30" i="13"/>
  <c r="BY30" i="13"/>
  <c r="BZ30" i="13"/>
  <c r="CA30" i="13"/>
  <c r="CB30" i="13"/>
  <c r="BV32" i="13"/>
  <c r="BW32" i="13"/>
  <c r="BX32" i="13"/>
  <c r="BY32" i="13"/>
  <c r="BZ32" i="13"/>
  <c r="CA32" i="13"/>
  <c r="CB32" i="13"/>
  <c r="BU35" i="13"/>
  <c r="BV35" i="13"/>
  <c r="BW35" i="13"/>
  <c r="BX35" i="13"/>
  <c r="BY35" i="13"/>
  <c r="BZ35" i="13"/>
  <c r="CA35" i="13"/>
  <c r="CB35" i="13"/>
  <c r="BU36" i="13"/>
  <c r="BV36" i="13"/>
  <c r="BW36" i="13"/>
  <c r="BX36" i="13"/>
  <c r="BY36" i="13"/>
  <c r="BZ36" i="13"/>
  <c r="CA36" i="13"/>
  <c r="CB36" i="13"/>
  <c r="BU37" i="13"/>
  <c r="BV37" i="13"/>
  <c r="BW37" i="13"/>
  <c r="BX37" i="13"/>
  <c r="BY37" i="13"/>
  <c r="BZ37" i="13"/>
  <c r="CA37" i="13"/>
  <c r="CB37" i="13"/>
  <c r="BU38" i="13"/>
  <c r="BV38" i="13"/>
  <c r="BW38" i="13"/>
  <c r="BX38" i="13"/>
  <c r="BY38" i="13"/>
  <c r="BZ38" i="13"/>
  <c r="CA38" i="13"/>
  <c r="CB38" i="13"/>
  <c r="BU39" i="13"/>
  <c r="BV39" i="13"/>
  <c r="BW39" i="13"/>
  <c r="BX39" i="13"/>
  <c r="BY39" i="13"/>
  <c r="BZ39" i="13"/>
  <c r="CA39" i="13"/>
  <c r="CB39" i="13"/>
  <c r="BU40" i="13"/>
  <c r="BV40" i="13"/>
  <c r="BW40" i="13"/>
  <c r="BX40" i="13"/>
  <c r="BY40" i="13"/>
  <c r="BZ40" i="13"/>
  <c r="CA40" i="13"/>
  <c r="CB40" i="13"/>
  <c r="BU41" i="13"/>
  <c r="BV41" i="13"/>
  <c r="BW41" i="13"/>
  <c r="BX41" i="13"/>
  <c r="BY41" i="13"/>
  <c r="BZ41" i="13"/>
  <c r="CA41" i="13"/>
  <c r="CB41" i="13"/>
  <c r="BU42" i="13"/>
  <c r="BV42" i="13"/>
  <c r="BW42" i="13"/>
  <c r="BX42" i="13"/>
  <c r="BY42" i="13"/>
  <c r="BZ42" i="13"/>
  <c r="CA42" i="13"/>
  <c r="CB42" i="13"/>
  <c r="BU43" i="13"/>
  <c r="BV43" i="13"/>
  <c r="BW43" i="13"/>
  <c r="BX43" i="13"/>
  <c r="BY43" i="13"/>
  <c r="BZ43" i="13"/>
  <c r="CA43" i="13"/>
  <c r="CB43" i="13"/>
  <c r="BU44" i="13"/>
  <c r="BV44" i="13"/>
  <c r="BW44" i="13"/>
  <c r="BX44" i="13"/>
  <c r="BY44" i="13"/>
  <c r="BZ44" i="13"/>
  <c r="CA44" i="13"/>
  <c r="CB44" i="13"/>
  <c r="BU45" i="13"/>
  <c r="BV45" i="13"/>
  <c r="BW45" i="13"/>
  <c r="BX45" i="13"/>
  <c r="BY45" i="13"/>
  <c r="BZ45" i="13"/>
  <c r="CA45" i="13"/>
  <c r="CB45" i="13"/>
  <c r="BV46" i="13"/>
  <c r="BW46" i="13"/>
  <c r="BX46" i="13"/>
  <c r="BY46" i="13"/>
  <c r="BZ46" i="13"/>
  <c r="CA46" i="13"/>
  <c r="CB46" i="13"/>
  <c r="BU47" i="13"/>
  <c r="BV47" i="13"/>
  <c r="BW47" i="13"/>
  <c r="BX47" i="13"/>
  <c r="BY47" i="13"/>
  <c r="BZ47" i="13"/>
  <c r="CA47" i="13"/>
  <c r="CB47" i="13"/>
  <c r="BU48" i="13"/>
  <c r="BV48" i="13"/>
  <c r="BW48" i="13"/>
  <c r="BX48" i="13"/>
  <c r="BY48" i="13"/>
  <c r="BZ48" i="13"/>
  <c r="CA48" i="13"/>
  <c r="CB48" i="13"/>
  <c r="BW50" i="13"/>
  <c r="BX50" i="13"/>
  <c r="BY50" i="13"/>
  <c r="BZ50" i="13"/>
  <c r="CA50" i="13"/>
  <c r="CB50" i="13"/>
  <c r="BU53" i="13"/>
  <c r="BV53" i="13"/>
  <c r="BW53" i="13"/>
  <c r="BX53" i="13"/>
  <c r="BY53" i="13"/>
  <c r="BZ53" i="13"/>
  <c r="CA53" i="13"/>
  <c r="CB53" i="13"/>
  <c r="BU54" i="13"/>
  <c r="BV54" i="13"/>
  <c r="BW54" i="13"/>
  <c r="BX54" i="13"/>
  <c r="BY54" i="13"/>
  <c r="BZ54" i="13"/>
  <c r="CA54" i="13"/>
  <c r="CB54" i="13"/>
  <c r="BU55" i="13"/>
  <c r="BV55" i="13"/>
  <c r="BW55" i="13"/>
  <c r="BX55" i="13"/>
  <c r="BU60" i="13"/>
  <c r="BV60" i="13"/>
  <c r="BW60" i="13"/>
  <c r="BX60" i="13"/>
  <c r="BY60" i="13"/>
  <c r="BZ60" i="13"/>
  <c r="CA60" i="13"/>
  <c r="CB60" i="13"/>
  <c r="BU62" i="13"/>
  <c r="BV62" i="13"/>
  <c r="BW62" i="13"/>
  <c r="BX62" i="13"/>
  <c r="BY62" i="13"/>
  <c r="BZ62" i="13"/>
  <c r="CA62" i="13"/>
  <c r="CB62" i="13"/>
  <c r="BD60" i="13" l="1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BT60" i="13"/>
  <c r="AW60" i="13"/>
  <c r="AX60" i="13"/>
  <c r="AY60" i="13"/>
  <c r="AZ60" i="13"/>
  <c r="BA60" i="13"/>
  <c r="BB60" i="13"/>
  <c r="BC60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AO10" i="13"/>
  <c r="BA10" i="13"/>
  <c r="BM10" i="13"/>
  <c r="AM11" i="13"/>
  <c r="AY11" i="13" s="1"/>
  <c r="BK11" i="13" s="1"/>
  <c r="BW11" i="13" s="1"/>
  <c r="AE12" i="13"/>
  <c r="AO12" i="13"/>
  <c r="AQ12" i="13"/>
  <c r="BA12" i="13"/>
  <c r="BC12" i="13"/>
  <c r="BM12" i="13"/>
  <c r="BO12" i="13"/>
  <c r="AO13" i="13"/>
  <c r="BA13" i="13"/>
  <c r="BM13" i="13"/>
  <c r="AD9" i="13"/>
  <c r="AC13" i="13"/>
  <c r="AC12" i="13"/>
  <c r="AK11" i="13"/>
  <c r="AW11" i="13" s="1"/>
  <c r="BI11" i="13" s="1"/>
  <c r="BU11" i="13" s="1"/>
  <c r="AC10" i="13"/>
  <c r="AC9" i="13"/>
  <c r="AB9" i="13"/>
  <c r="Z11" i="13"/>
  <c r="AL11" i="13" s="1"/>
  <c r="AX11" i="13" s="1"/>
  <c r="BJ11" i="13" s="1"/>
  <c r="BV11" i="13" s="1"/>
  <c r="AB11" i="13"/>
  <c r="AN11" i="13" s="1"/>
  <c r="AZ11" i="13" s="1"/>
  <c r="BL11" i="13" s="1"/>
  <c r="BX11" i="13" s="1"/>
  <c r="AC11" i="13"/>
  <c r="AO11" i="13" s="1"/>
  <c r="BA11" i="13" s="1"/>
  <c r="BM11" i="13" s="1"/>
  <c r="BY11" i="13" s="1"/>
  <c r="AD11" i="13"/>
  <c r="AP11" i="13" s="1"/>
  <c r="BB11" i="13" s="1"/>
  <c r="BN11" i="13" s="1"/>
  <c r="BZ11" i="13" s="1"/>
  <c r="AE11" i="13"/>
  <c r="AQ11" i="13" s="1"/>
  <c r="BC11" i="13" s="1"/>
  <c r="BO11" i="13" s="1"/>
  <c r="CA11" i="13" s="1"/>
  <c r="AF11" i="13"/>
  <c r="AR11" i="13" s="1"/>
  <c r="BD11" i="13" s="1"/>
  <c r="BP11" i="13" s="1"/>
  <c r="CB11" i="13" s="1"/>
  <c r="AG11" i="13"/>
  <c r="AS11" i="13" s="1"/>
  <c r="BE11" i="13" s="1"/>
  <c r="BQ11" i="13" s="1"/>
  <c r="CC11" i="13" s="1"/>
  <c r="AH11" i="13"/>
  <c r="AT11" i="13" s="1"/>
  <c r="BF11" i="13" s="1"/>
  <c r="BR11" i="13" s="1"/>
  <c r="AI11" i="13"/>
  <c r="AU11" i="13" s="1"/>
  <c r="BG11" i="13" s="1"/>
  <c r="BS11" i="13" s="1"/>
  <c r="AJ11" i="13"/>
  <c r="AV11" i="13" s="1"/>
  <c r="BH11" i="13" s="1"/>
  <c r="BT11" i="13" s="1"/>
  <c r="Y11" i="13"/>
  <c r="R9" i="13"/>
  <c r="S9" i="13"/>
  <c r="T9" i="13"/>
  <c r="U9" i="13"/>
  <c r="V9" i="13"/>
  <c r="W9" i="13"/>
  <c r="X9" i="13"/>
  <c r="Y9" i="13"/>
  <c r="Z9" i="13"/>
  <c r="AA9" i="13"/>
  <c r="Q9" i="13"/>
  <c r="E10" i="9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E7" i="13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L10" i="9"/>
  <c r="M10" i="9"/>
  <c r="N10" i="9"/>
  <c r="O10" i="9"/>
  <c r="P10" i="9"/>
  <c r="Q10" i="9"/>
  <c r="L11" i="9"/>
  <c r="M11" i="9"/>
  <c r="N11" i="9"/>
  <c r="O11" i="9"/>
  <c r="P11" i="9"/>
  <c r="Q11" i="9"/>
  <c r="L12" i="9"/>
  <c r="M12" i="9"/>
  <c r="N12" i="9"/>
  <c r="O12" i="9"/>
  <c r="P12" i="9"/>
  <c r="Q12" i="9"/>
  <c r="L13" i="9"/>
  <c r="M13" i="9"/>
  <c r="N13" i="9"/>
  <c r="O13" i="9"/>
  <c r="P13" i="9"/>
  <c r="Q13" i="9"/>
  <c r="L14" i="9"/>
  <c r="M14" i="9"/>
  <c r="N14" i="9"/>
  <c r="O14" i="9"/>
  <c r="P14" i="9"/>
  <c r="Q14" i="9"/>
  <c r="L15" i="9"/>
  <c r="M15" i="9"/>
  <c r="N15" i="9"/>
  <c r="O15" i="9"/>
  <c r="P15" i="9"/>
  <c r="Q15" i="9"/>
  <c r="L16" i="9"/>
  <c r="M16" i="9"/>
  <c r="N16" i="9"/>
  <c r="O16" i="9"/>
  <c r="P16" i="9"/>
  <c r="Q16" i="9"/>
  <c r="L17" i="9"/>
  <c r="M17" i="9"/>
  <c r="N17" i="9"/>
  <c r="O17" i="9"/>
  <c r="P17" i="9"/>
  <c r="Q17" i="9"/>
  <c r="L18" i="9"/>
  <c r="M18" i="9"/>
  <c r="N18" i="9"/>
  <c r="O18" i="9"/>
  <c r="P18" i="9"/>
  <c r="Q18" i="9"/>
  <c r="L19" i="9"/>
  <c r="M19" i="9"/>
  <c r="N19" i="9"/>
  <c r="O19" i="9"/>
  <c r="P19" i="9"/>
  <c r="Q19" i="9"/>
  <c r="K18" i="9"/>
  <c r="K19" i="9"/>
  <c r="K10" i="9"/>
  <c r="K11" i="9"/>
  <c r="K12" i="9"/>
  <c r="K13" i="9"/>
  <c r="K14" i="9"/>
  <c r="K15" i="9"/>
  <c r="K16" i="9"/>
  <c r="K17" i="9"/>
  <c r="F10" i="9"/>
  <c r="G10" i="9"/>
  <c r="H10" i="9"/>
  <c r="I10" i="9"/>
  <c r="J10" i="9"/>
  <c r="F11" i="9"/>
  <c r="G11" i="9"/>
  <c r="H11" i="9"/>
  <c r="I11" i="9"/>
  <c r="J11" i="9"/>
  <c r="F12" i="9"/>
  <c r="G12" i="9"/>
  <c r="H12" i="9"/>
  <c r="I12" i="9"/>
  <c r="J12" i="9"/>
  <c r="F13" i="9"/>
  <c r="G13" i="9"/>
  <c r="H13" i="9"/>
  <c r="I13" i="9"/>
  <c r="J13" i="9"/>
  <c r="F14" i="9"/>
  <c r="G14" i="9"/>
  <c r="H14" i="9"/>
  <c r="I14" i="9"/>
  <c r="J14" i="9"/>
  <c r="F15" i="9"/>
  <c r="G15" i="9"/>
  <c r="H15" i="9"/>
  <c r="I15" i="9"/>
  <c r="J15" i="9"/>
  <c r="F16" i="9"/>
  <c r="G16" i="9"/>
  <c r="H16" i="9"/>
  <c r="I16" i="9"/>
  <c r="J16" i="9"/>
  <c r="F17" i="9"/>
  <c r="G17" i="9"/>
  <c r="H17" i="9"/>
  <c r="I17" i="9"/>
  <c r="J17" i="9"/>
  <c r="E11" i="9"/>
  <c r="E12" i="9"/>
  <c r="E13" i="9"/>
  <c r="E14" i="9"/>
  <c r="E15" i="9"/>
  <c r="E16" i="9"/>
  <c r="E17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E8" i="9"/>
  <c r="E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N36" i="9"/>
  <c r="Q36" i="9" s="1"/>
  <c r="T36" i="9" s="1"/>
  <c r="L36" i="9"/>
  <c r="O36" i="9" s="1"/>
  <c r="R36" i="9" s="1"/>
  <c r="U36" i="9" s="1"/>
  <c r="K36" i="9"/>
  <c r="J36" i="9"/>
  <c r="M36" i="9" s="1"/>
  <c r="P36" i="9" s="1"/>
  <c r="S36" i="9" s="1"/>
  <c r="N35" i="9"/>
  <c r="Q35" i="9" s="1"/>
  <c r="T35" i="9" s="1"/>
  <c r="L35" i="9"/>
  <c r="O35" i="9" s="1"/>
  <c r="R35" i="9" s="1"/>
  <c r="U35" i="9" s="1"/>
  <c r="K35" i="9"/>
  <c r="J35" i="9"/>
  <c r="M35" i="9" s="1"/>
  <c r="P35" i="9" s="1"/>
  <c r="S35" i="9" s="1"/>
  <c r="N34" i="9"/>
  <c r="Q34" i="9" s="1"/>
  <c r="T34" i="9" s="1"/>
  <c r="L34" i="9"/>
  <c r="O34" i="9" s="1"/>
  <c r="R34" i="9" s="1"/>
  <c r="U34" i="9" s="1"/>
  <c r="K34" i="9"/>
  <c r="J34" i="9"/>
  <c r="M34" i="9" s="1"/>
  <c r="P34" i="9" s="1"/>
  <c r="S34" i="9" s="1"/>
  <c r="D12" i="9"/>
  <c r="D13" i="9"/>
  <c r="D14" i="9"/>
  <c r="D15" i="9"/>
  <c r="D16" i="9"/>
  <c r="D17" i="9"/>
  <c r="D18" i="9"/>
  <c r="D19" i="9"/>
  <c r="D11" i="9"/>
  <c r="D10" i="9"/>
  <c r="BY15" i="13" l="1"/>
  <c r="E29" i="9"/>
  <c r="BT3" i="13" l="1"/>
  <c r="BT62" i="13"/>
  <c r="BM3" i="13"/>
  <c r="BN3" i="13"/>
  <c r="BO3" i="13"/>
  <c r="BP3" i="13"/>
  <c r="BQ3" i="13"/>
  <c r="BR3" i="13"/>
  <c r="BS3" i="13"/>
  <c r="BM62" i="13"/>
  <c r="BN62" i="13"/>
  <c r="BO62" i="13"/>
  <c r="BP62" i="13"/>
  <c r="BQ62" i="13"/>
  <c r="BR62" i="13"/>
  <c r="BS62" i="13"/>
  <c r="BO62" i="8"/>
  <c r="BP62" i="8"/>
  <c r="BQ62" i="8"/>
  <c r="BR62" i="8"/>
  <c r="BS62" i="8"/>
  <c r="BT62" i="8"/>
  <c r="BU62" i="8"/>
  <c r="BV62" i="8"/>
  <c r="BW62" i="8"/>
  <c r="BX62" i="8"/>
  <c r="BY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Q62" i="8"/>
  <c r="CR62" i="8"/>
  <c r="CS62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F62" i="8"/>
  <c r="DG62" i="8"/>
  <c r="DH62" i="8"/>
  <c r="DI62" i="8"/>
  <c r="DJ62" i="8"/>
  <c r="DK62" i="8"/>
  <c r="DL62" i="8"/>
  <c r="BO63" i="8"/>
  <c r="BP63" i="8"/>
  <c r="BQ63" i="8"/>
  <c r="BR63" i="8"/>
  <c r="BS63" i="8"/>
  <c r="BT63" i="8"/>
  <c r="BU63" i="8"/>
  <c r="BV63" i="8"/>
  <c r="BW63" i="8"/>
  <c r="BX63" i="8"/>
  <c r="BY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Q63" i="8"/>
  <c r="CR63" i="8"/>
  <c r="CS63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F63" i="8"/>
  <c r="DG63" i="8"/>
  <c r="DH63" i="8"/>
  <c r="DI63" i="8"/>
  <c r="DJ63" i="8"/>
  <c r="DK63" i="8"/>
  <c r="DL63" i="8"/>
  <c r="A1" i="8" l="1"/>
  <c r="BM3" i="10"/>
  <c r="BN3" i="10"/>
  <c r="BO3" i="10"/>
  <c r="BP3" i="10"/>
  <c r="BQ3" i="10"/>
  <c r="BR3" i="10"/>
  <c r="BS3" i="10"/>
  <c r="BT3" i="10"/>
  <c r="BU3" i="10"/>
  <c r="BV3" i="10"/>
  <c r="BW3" i="10"/>
  <c r="BX3" i="10"/>
  <c r="BY3" i="10"/>
  <c r="BZ3" i="10"/>
  <c r="CA3" i="10"/>
  <c r="CB3" i="10"/>
  <c r="CC3" i="10"/>
  <c r="CD3" i="10"/>
  <c r="CI59" i="8"/>
  <c r="A1" i="20"/>
  <c r="A1" i="19"/>
  <c r="A1" i="18"/>
  <c r="A1" i="25"/>
  <c r="A1" i="24"/>
  <c r="CF3" i="8"/>
  <c r="CG3" i="8"/>
  <c r="CH3" i="8"/>
  <c r="CI3" i="8"/>
  <c r="CJ3" i="8"/>
  <c r="CK3" i="8"/>
  <c r="CL3" i="8"/>
  <c r="CM3" i="8"/>
  <c r="CN3" i="8"/>
  <c r="CO3" i="8"/>
  <c r="CP3" i="8"/>
  <c r="CQ3" i="8"/>
  <c r="CR3" i="8"/>
  <c r="CS3" i="8"/>
  <c r="CT3" i="8"/>
  <c r="CU3" i="8"/>
  <c r="CV3" i="8"/>
  <c r="CW3" i="8"/>
  <c r="CX3" i="8"/>
  <c r="CY3" i="8"/>
  <c r="CZ3" i="8"/>
  <c r="DA3" i="8"/>
  <c r="DB3" i="8"/>
  <c r="DC3" i="8"/>
  <c r="DD3" i="8"/>
  <c r="DE3" i="8"/>
  <c r="DF3" i="8"/>
  <c r="DG3" i="8"/>
  <c r="DH3" i="8"/>
  <c r="DI3" i="8"/>
  <c r="DJ3" i="8"/>
  <c r="DK3" i="8"/>
  <c r="DL3" i="8"/>
  <c r="CF31" i="8"/>
  <c r="CG31" i="8"/>
  <c r="CH31" i="8"/>
  <c r="CI31" i="8"/>
  <c r="CJ31" i="8"/>
  <c r="CK31" i="8"/>
  <c r="CL31" i="8"/>
  <c r="CM31" i="8"/>
  <c r="CN31" i="8"/>
  <c r="CO31" i="8"/>
  <c r="CP31" i="8"/>
  <c r="CQ31" i="8"/>
  <c r="CR31" i="8"/>
  <c r="CS31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F31" i="8"/>
  <c r="DG31" i="8"/>
  <c r="DH31" i="8"/>
  <c r="DI31" i="8"/>
  <c r="DJ31" i="8"/>
  <c r="DK31" i="8"/>
  <c r="DL31" i="8"/>
  <c r="CF33" i="8"/>
  <c r="CG33" i="8"/>
  <c r="CH33" i="8"/>
  <c r="CI33" i="8"/>
  <c r="CJ33" i="8"/>
  <c r="CK33" i="8"/>
  <c r="CL33" i="8"/>
  <c r="CM33" i="8"/>
  <c r="CN33" i="8"/>
  <c r="CO33" i="8"/>
  <c r="CP33" i="8"/>
  <c r="CQ33" i="8"/>
  <c r="CR33" i="8"/>
  <c r="CS33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F33" i="8"/>
  <c r="DG33" i="8"/>
  <c r="DH33" i="8"/>
  <c r="DI33" i="8"/>
  <c r="DJ33" i="8"/>
  <c r="DK33" i="8"/>
  <c r="DL33" i="8"/>
  <c r="CF45" i="8"/>
  <c r="CG45" i="8"/>
  <c r="CH45" i="8"/>
  <c r="CI45" i="8"/>
  <c r="CJ45" i="8"/>
  <c r="CK45" i="8"/>
  <c r="CL45" i="8"/>
  <c r="CM45" i="8"/>
  <c r="CM52" i="8" s="1"/>
  <c r="CN45" i="8"/>
  <c r="CO45" i="8"/>
  <c r="CP45" i="8"/>
  <c r="CQ45" i="8"/>
  <c r="CQ52" i="8" s="1"/>
  <c r="CR45" i="8"/>
  <c r="CS45" i="8"/>
  <c r="CT45" i="8"/>
  <c r="CU45" i="8"/>
  <c r="CU52" i="8" s="1"/>
  <c r="CV45" i="8"/>
  <c r="CW45" i="8"/>
  <c r="CX45" i="8"/>
  <c r="CY45" i="8"/>
  <c r="CY52" i="8" s="1"/>
  <c r="CZ45" i="8"/>
  <c r="DA45" i="8"/>
  <c r="DB45" i="8"/>
  <c r="DC45" i="8"/>
  <c r="DD45" i="8"/>
  <c r="DE45" i="8"/>
  <c r="DF45" i="8"/>
  <c r="DG45" i="8"/>
  <c r="DG52" i="8" s="1"/>
  <c r="DH45" i="8"/>
  <c r="DI45" i="8"/>
  <c r="DJ45" i="8"/>
  <c r="DK45" i="8"/>
  <c r="DK52" i="8" s="1"/>
  <c r="DL45" i="8"/>
  <c r="CF46" i="8"/>
  <c r="CG46" i="8"/>
  <c r="CH46" i="8"/>
  <c r="CH52" i="8" s="1"/>
  <c r="CI46" i="8"/>
  <c r="CJ46" i="8"/>
  <c r="CK46" i="8"/>
  <c r="CK52" i="8" s="1"/>
  <c r="CL46" i="8"/>
  <c r="CL52" i="8" s="1"/>
  <c r="CM46" i="8"/>
  <c r="CN46" i="8"/>
  <c r="CO46" i="8"/>
  <c r="CP46" i="8"/>
  <c r="CP52" i="8" s="1"/>
  <c r="CQ46" i="8"/>
  <c r="CR46" i="8"/>
  <c r="CS46" i="8"/>
  <c r="CT46" i="8"/>
  <c r="CT52" i="8" s="1"/>
  <c r="CU46" i="8"/>
  <c r="CV46" i="8"/>
  <c r="CW46" i="8"/>
  <c r="CX46" i="8"/>
  <c r="CX52" i="8" s="1"/>
  <c r="CY46" i="8"/>
  <c r="CZ46" i="8"/>
  <c r="DA46" i="8"/>
  <c r="DB46" i="8"/>
  <c r="DB52" i="8" s="1"/>
  <c r="DC46" i="8"/>
  <c r="DD46" i="8"/>
  <c r="DE46" i="8"/>
  <c r="DF46" i="8"/>
  <c r="DF52" i="8" s="1"/>
  <c r="DG46" i="8"/>
  <c r="DH46" i="8"/>
  <c r="DI46" i="8"/>
  <c r="DI52" i="8" s="1"/>
  <c r="DJ46" i="8"/>
  <c r="DJ52" i="8" s="1"/>
  <c r="DK46" i="8"/>
  <c r="DL46" i="8"/>
  <c r="CF47" i="8"/>
  <c r="CG47" i="8"/>
  <c r="CH47" i="8"/>
  <c r="CI47" i="8"/>
  <c r="CJ47" i="8"/>
  <c r="CK47" i="8"/>
  <c r="CL47" i="8"/>
  <c r="CM47" i="8"/>
  <c r="CN47" i="8"/>
  <c r="CO47" i="8"/>
  <c r="CP47" i="8"/>
  <c r="CQ47" i="8"/>
  <c r="CR47" i="8"/>
  <c r="CS47" i="8"/>
  <c r="CT47" i="8"/>
  <c r="CU47" i="8"/>
  <c r="CV47" i="8"/>
  <c r="CW47" i="8"/>
  <c r="CX47" i="8"/>
  <c r="CY47" i="8"/>
  <c r="CZ47" i="8"/>
  <c r="DA47" i="8"/>
  <c r="DA52" i="8" s="1"/>
  <c r="DB47" i="8"/>
  <c r="DC47" i="8"/>
  <c r="DD47" i="8"/>
  <c r="DE47" i="8"/>
  <c r="DF47" i="8"/>
  <c r="DG47" i="8"/>
  <c r="DH47" i="8"/>
  <c r="DI47" i="8"/>
  <c r="DJ47" i="8"/>
  <c r="DK47" i="8"/>
  <c r="DL47" i="8"/>
  <c r="CI52" i="8"/>
  <c r="CS52" i="8"/>
  <c r="DC52" i="8"/>
  <c r="CH59" i="8"/>
  <c r="CJ59" i="8"/>
  <c r="CK59" i="8"/>
  <c r="CL59" i="8"/>
  <c r="CM59" i="8"/>
  <c r="CN59" i="8"/>
  <c r="CO59" i="8"/>
  <c r="CP59" i="8"/>
  <c r="CQ59" i="8"/>
  <c r="CR59" i="8"/>
  <c r="CS59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F59" i="8"/>
  <c r="DG59" i="8"/>
  <c r="DH59" i="8"/>
  <c r="DI59" i="8"/>
  <c r="DJ59" i="8"/>
  <c r="DK59" i="8"/>
  <c r="DL59" i="8"/>
  <c r="DH65" i="8"/>
  <c r="CZ65" i="8"/>
  <c r="BN3" i="8"/>
  <c r="BO3" i="8"/>
  <c r="BP3" i="8"/>
  <c r="BQ3" i="8"/>
  <c r="BR3" i="8"/>
  <c r="BS3" i="8"/>
  <c r="BT3" i="8"/>
  <c r="BU3" i="8"/>
  <c r="BV3" i="8"/>
  <c r="BW3" i="8"/>
  <c r="BX3" i="8"/>
  <c r="BY3" i="8"/>
  <c r="BZ3" i="8"/>
  <c r="CA3" i="8"/>
  <c r="CB3" i="8"/>
  <c r="CC3" i="8"/>
  <c r="CD3" i="8"/>
  <c r="CE3" i="8"/>
  <c r="A1" i="23"/>
  <c r="A1" i="9"/>
  <c r="A2" i="13"/>
  <c r="M1" i="13" s="1"/>
  <c r="A1" i="13"/>
  <c r="D17" i="10"/>
  <c r="C35" i="14"/>
  <c r="F25" i="14"/>
  <c r="G23" i="14"/>
  <c r="E1" i="13" l="1"/>
  <c r="D1" i="13" s="1"/>
  <c r="DI65" i="8"/>
  <c r="DA65" i="8"/>
  <c r="CS65" i="8"/>
  <c r="CK65" i="8"/>
  <c r="DL65" i="8"/>
  <c r="DD65" i="8"/>
  <c r="CV65" i="8"/>
  <c r="CR65" i="8"/>
  <c r="CN65" i="8"/>
  <c r="CJ65" i="8"/>
  <c r="CF65" i="8"/>
  <c r="DL52" i="8"/>
  <c r="DH52" i="8"/>
  <c r="DD52" i="8"/>
  <c r="CZ52" i="8"/>
  <c r="CV52" i="8"/>
  <c r="CR52" i="8"/>
  <c r="CN52" i="8"/>
  <c r="CJ52" i="8"/>
  <c r="CF52" i="8"/>
  <c r="DE52" i="8"/>
  <c r="CW52" i="8"/>
  <c r="CO52" i="8"/>
  <c r="CG52" i="8"/>
  <c r="DE65" i="8"/>
  <c r="CW65" i="8"/>
  <c r="CO65" i="8"/>
  <c r="CG65" i="8"/>
  <c r="BS65" i="8"/>
  <c r="DK65" i="8"/>
  <c r="DG65" i="8"/>
  <c r="DC65" i="8"/>
  <c r="CY65" i="8"/>
  <c r="CU65" i="8"/>
  <c r="CQ65" i="8"/>
  <c r="CM65" i="8"/>
  <c r="CI65" i="8"/>
  <c r="DJ65" i="8"/>
  <c r="DF65" i="8"/>
  <c r="DB65" i="8"/>
  <c r="CX65" i="8"/>
  <c r="CT65" i="8"/>
  <c r="CP65" i="8"/>
  <c r="CL65" i="8"/>
  <c r="CH65" i="8"/>
  <c r="CG59" i="8"/>
  <c r="CF59" i="8"/>
  <c r="CB65" i="8"/>
  <c r="BX65" i="8"/>
  <c r="BT65" i="8"/>
  <c r="BP65" i="8"/>
  <c r="CA65" i="8"/>
  <c r="BU65" i="8"/>
  <c r="BO65" i="8"/>
  <c r="CE65" i="8"/>
  <c r="BW65" i="8"/>
  <c r="CC65" i="8"/>
  <c r="BY65" i="8"/>
  <c r="BQ65" i="8"/>
  <c r="CD65" i="8"/>
  <c r="BZ65" i="8"/>
  <c r="BV65" i="8"/>
  <c r="BR65" i="8"/>
  <c r="G25" i="14"/>
  <c r="C18" i="10" s="1"/>
  <c r="C30" i="10" l="1"/>
  <c r="D18" i="10"/>
  <c r="C25" i="10"/>
  <c r="S5" i="15" l="1"/>
  <c r="A1" i="10" l="1"/>
  <c r="F44" i="14"/>
  <c r="G27" i="14" l="1"/>
  <c r="G28" i="14"/>
  <c r="G30" i="14"/>
  <c r="G29" i="14"/>
  <c r="D46" i="14" l="1"/>
  <c r="E33" i="14" s="1"/>
  <c r="A9" i="14"/>
  <c r="B14" i="14" s="1"/>
  <c r="A34" i="14"/>
  <c r="B32" i="14" s="1"/>
  <c r="F30" i="14"/>
  <c r="G44" i="14"/>
  <c r="G45" i="14"/>
  <c r="G46" i="14"/>
  <c r="F46" i="14" l="1"/>
  <c r="F45" i="14"/>
  <c r="F29" i="14"/>
  <c r="F28" i="14"/>
  <c r="F27" i="14"/>
  <c r="F23" i="14"/>
  <c r="F14" i="14"/>
  <c r="F32" i="14"/>
  <c r="A32" i="14"/>
  <c r="B30" i="14" s="1"/>
  <c r="C31" i="14"/>
  <c r="C29" i="14"/>
  <c r="C7" i="9" l="1"/>
  <c r="C7" i="13"/>
  <c r="C6" i="24"/>
  <c r="C6" i="25"/>
  <c r="C6" i="23"/>
  <c r="D6" i="23" s="1"/>
  <c r="F36" i="14"/>
  <c r="C13" i="14"/>
  <c r="AB19" i="13" l="1"/>
  <c r="AN19" i="13" s="1"/>
  <c r="AF19" i="13"/>
  <c r="AJ19" i="13"/>
  <c r="AA20" i="13"/>
  <c r="AM20" i="13" s="1"/>
  <c r="AE20" i="13"/>
  <c r="AI20" i="13"/>
  <c r="AA21" i="13"/>
  <c r="AM21" i="13" s="1"/>
  <c r="AE21" i="13"/>
  <c r="AI21" i="13"/>
  <c r="AA22" i="13"/>
  <c r="AM22" i="13" s="1"/>
  <c r="AE22" i="13"/>
  <c r="AI22" i="13"/>
  <c r="AA23" i="13"/>
  <c r="AM23" i="13" s="1"/>
  <c r="AE23" i="13"/>
  <c r="AI23" i="13"/>
  <c r="AA17" i="13"/>
  <c r="AM17" i="13" s="1"/>
  <c r="AE17" i="13"/>
  <c r="AI17" i="13"/>
  <c r="AD19" i="13"/>
  <c r="AH19" i="13"/>
  <c r="AC20" i="13"/>
  <c r="Y21" i="13"/>
  <c r="AK21" i="13" s="1"/>
  <c r="AG21" i="13"/>
  <c r="Y22" i="13"/>
  <c r="AK22" i="13" s="1"/>
  <c r="AC22" i="13"/>
  <c r="AC23" i="13"/>
  <c r="AC17" i="13"/>
  <c r="AE19" i="13"/>
  <c r="AI19" i="13"/>
  <c r="AD20" i="13"/>
  <c r="Z21" i="13"/>
  <c r="AL21" i="13" s="1"/>
  <c r="AH21" i="13"/>
  <c r="Z22" i="13"/>
  <c r="AL22" i="13" s="1"/>
  <c r="AH22" i="13"/>
  <c r="Z23" i="13"/>
  <c r="AL23" i="13" s="1"/>
  <c r="AH23" i="13"/>
  <c r="Z17" i="13"/>
  <c r="AL17" i="13" s="1"/>
  <c r="AH17" i="13"/>
  <c r="Y19" i="13"/>
  <c r="AK19" i="13" s="1"/>
  <c r="AC19" i="13"/>
  <c r="AG19" i="13"/>
  <c r="AB20" i="13"/>
  <c r="AN20" i="13" s="1"/>
  <c r="AF20" i="13"/>
  <c r="AJ20" i="13"/>
  <c r="AB21" i="13"/>
  <c r="AN21" i="13" s="1"/>
  <c r="AF21" i="13"/>
  <c r="AJ21" i="13"/>
  <c r="AB22" i="13"/>
  <c r="AN22" i="13" s="1"/>
  <c r="AF22" i="13"/>
  <c r="AJ22" i="13"/>
  <c r="AB23" i="13"/>
  <c r="AN23" i="13" s="1"/>
  <c r="AF23" i="13"/>
  <c r="AJ23" i="13"/>
  <c r="AB17" i="13"/>
  <c r="AN17" i="13" s="1"/>
  <c r="AF17" i="13"/>
  <c r="AJ17" i="13"/>
  <c r="Z19" i="13"/>
  <c r="AL19" i="13" s="1"/>
  <c r="Y20" i="13"/>
  <c r="AK20" i="13" s="1"/>
  <c r="AG20" i="13"/>
  <c r="AC21" i="13"/>
  <c r="AG22" i="13"/>
  <c r="Y23" i="13"/>
  <c r="AK23" i="13" s="1"/>
  <c r="AG23" i="13"/>
  <c r="Y17" i="13"/>
  <c r="AK17" i="13" s="1"/>
  <c r="AG17" i="13"/>
  <c r="AA19" i="13"/>
  <c r="AM19" i="13" s="1"/>
  <c r="Z20" i="13"/>
  <c r="AL20" i="13" s="1"/>
  <c r="AH20" i="13"/>
  <c r="AD21" i="13"/>
  <c r="AD22" i="13"/>
  <c r="AD23" i="13"/>
  <c r="AD17" i="13"/>
  <c r="C24" i="10"/>
  <c r="C14" i="8"/>
  <c r="G38" i="14"/>
  <c r="F38" i="14"/>
  <c r="F37" i="14"/>
  <c r="G37" i="14"/>
  <c r="G36" i="14"/>
  <c r="F35" i="14"/>
  <c r="G35" i="14"/>
  <c r="F34" i="14"/>
  <c r="G34" i="14"/>
  <c r="D22" i="8"/>
  <c r="D21" i="8"/>
  <c r="C13" i="8"/>
  <c r="C7" i="25" l="1"/>
  <c r="D6" i="25"/>
  <c r="CQ6" i="25" s="1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E1" i="25"/>
  <c r="D1" i="25" s="1"/>
  <c r="D2" i="25" s="1"/>
  <c r="C7" i="24"/>
  <c r="D6" i="24"/>
  <c r="DU6" i="24" s="1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E1" i="24"/>
  <c r="E2" i="24" s="1"/>
  <c r="C7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E1" i="23"/>
  <c r="F1" i="23" l="1"/>
  <c r="F2" i="23" s="1"/>
  <c r="DG6" i="25"/>
  <c r="Z6" i="25"/>
  <c r="AU6" i="25"/>
  <c r="EC6" i="25"/>
  <c r="AW6" i="24"/>
  <c r="E6" i="25"/>
  <c r="BQ6" i="25"/>
  <c r="J6" i="25"/>
  <c r="CL6" i="25"/>
  <c r="D1" i="24"/>
  <c r="D2" i="24" s="1"/>
  <c r="F1" i="24"/>
  <c r="F2" i="24" s="1"/>
  <c r="BA6" i="25"/>
  <c r="EE6" i="25"/>
  <c r="DW6" i="25"/>
  <c r="DB6" i="25"/>
  <c r="CG6" i="25"/>
  <c r="BK6" i="25"/>
  <c r="AP6" i="25"/>
  <c r="U6" i="25"/>
  <c r="DR6" i="25"/>
  <c r="CW6" i="25"/>
  <c r="CA6" i="25"/>
  <c r="BF6" i="25"/>
  <c r="AK6" i="25"/>
  <c r="O6" i="25"/>
  <c r="AE6" i="25"/>
  <c r="BV6" i="25"/>
  <c r="DM6" i="25"/>
  <c r="F1" i="25"/>
  <c r="E2" i="25"/>
  <c r="F6" i="25"/>
  <c r="K6" i="25"/>
  <c r="Q6" i="25"/>
  <c r="V6" i="25"/>
  <c r="AA6" i="25"/>
  <c r="AG6" i="25"/>
  <c r="AL6" i="25"/>
  <c r="AQ6" i="25"/>
  <c r="AW6" i="25"/>
  <c r="BB6" i="25"/>
  <c r="BG6" i="25"/>
  <c r="BM6" i="25"/>
  <c r="BR6" i="25"/>
  <c r="BW6" i="25"/>
  <c r="CC6" i="25"/>
  <c r="CH6" i="25"/>
  <c r="CM6" i="25"/>
  <c r="CS6" i="25"/>
  <c r="CX6" i="25"/>
  <c r="DC6" i="25"/>
  <c r="DI6" i="25"/>
  <c r="DN6" i="25"/>
  <c r="DS6" i="25"/>
  <c r="DY6" i="25"/>
  <c r="ED6" i="25"/>
  <c r="G6" i="25"/>
  <c r="M6" i="25"/>
  <c r="R6" i="25"/>
  <c r="W6" i="25"/>
  <c r="AC6" i="25"/>
  <c r="AH6" i="25"/>
  <c r="AM6" i="25"/>
  <c r="AS6" i="25"/>
  <c r="AX6" i="25"/>
  <c r="BC6" i="25"/>
  <c r="BI6" i="25"/>
  <c r="BN6" i="25"/>
  <c r="BS6" i="25"/>
  <c r="BY6" i="25"/>
  <c r="CD6" i="25"/>
  <c r="CI6" i="25"/>
  <c r="CO6" i="25"/>
  <c r="CT6" i="25"/>
  <c r="CY6" i="25"/>
  <c r="DE6" i="25"/>
  <c r="DJ6" i="25"/>
  <c r="DO6" i="25"/>
  <c r="DU6" i="25"/>
  <c r="DZ6" i="25"/>
  <c r="EB6" i="25"/>
  <c r="DX6" i="25"/>
  <c r="DT6" i="25"/>
  <c r="DP6" i="25"/>
  <c r="DL6" i="25"/>
  <c r="DH6" i="25"/>
  <c r="DD6" i="25"/>
  <c r="CZ6" i="25"/>
  <c r="CV6" i="25"/>
  <c r="CR6" i="25"/>
  <c r="CN6" i="25"/>
  <c r="CJ6" i="25"/>
  <c r="CF6" i="25"/>
  <c r="CB6" i="25"/>
  <c r="BX6" i="25"/>
  <c r="BT6" i="25"/>
  <c r="BP6" i="25"/>
  <c r="BL6" i="25"/>
  <c r="BH6" i="25"/>
  <c r="BD6" i="25"/>
  <c r="AZ6" i="25"/>
  <c r="AV6" i="25"/>
  <c r="AR6" i="25"/>
  <c r="AN6" i="25"/>
  <c r="AJ6" i="25"/>
  <c r="AF6" i="25"/>
  <c r="AB6" i="25"/>
  <c r="X6" i="25"/>
  <c r="T6" i="25"/>
  <c r="P6" i="25"/>
  <c r="L6" i="25"/>
  <c r="H6" i="25"/>
  <c r="I6" i="25"/>
  <c r="N6" i="25"/>
  <c r="S6" i="25"/>
  <c r="Y6" i="25"/>
  <c r="AD6" i="25"/>
  <c r="AI6" i="25"/>
  <c r="AO6" i="25"/>
  <c r="AT6" i="25"/>
  <c r="AY6" i="25"/>
  <c r="BE6" i="25"/>
  <c r="BJ6" i="25"/>
  <c r="BO6" i="25"/>
  <c r="BU6" i="25"/>
  <c r="BZ6" i="25"/>
  <c r="CE6" i="25"/>
  <c r="CK6" i="25"/>
  <c r="CP6" i="25"/>
  <c r="CU6" i="25"/>
  <c r="DA6" i="25"/>
  <c r="DF6" i="25"/>
  <c r="DK6" i="25"/>
  <c r="DQ6" i="25"/>
  <c r="DV6" i="25"/>
  <c r="EA6" i="25"/>
  <c r="E6" i="24"/>
  <c r="U6" i="24"/>
  <c r="AK6" i="24"/>
  <c r="BA6" i="24"/>
  <c r="BQ6" i="24"/>
  <c r="CG6" i="24"/>
  <c r="CW6" i="24"/>
  <c r="DM6" i="24"/>
  <c r="EC6" i="24"/>
  <c r="I6" i="24"/>
  <c r="Y6" i="24"/>
  <c r="AO6" i="24"/>
  <c r="BE6" i="24"/>
  <c r="BU6" i="24"/>
  <c r="CK6" i="24"/>
  <c r="DA6" i="24"/>
  <c r="DQ6" i="24"/>
  <c r="M6" i="24"/>
  <c r="AC6" i="24"/>
  <c r="AS6" i="24"/>
  <c r="BI6" i="24"/>
  <c r="BY6" i="24"/>
  <c r="CO6" i="24"/>
  <c r="DE6" i="24"/>
  <c r="EB6" i="24"/>
  <c r="DX6" i="24"/>
  <c r="DT6" i="24"/>
  <c r="DP6" i="24"/>
  <c r="DL6" i="24"/>
  <c r="DH6" i="24"/>
  <c r="DD6" i="24"/>
  <c r="CZ6" i="24"/>
  <c r="CV6" i="24"/>
  <c r="CR6" i="24"/>
  <c r="CN6" i="24"/>
  <c r="CJ6" i="24"/>
  <c r="CF6" i="24"/>
  <c r="CB6" i="24"/>
  <c r="BX6" i="24"/>
  <c r="BT6" i="24"/>
  <c r="BP6" i="24"/>
  <c r="BL6" i="24"/>
  <c r="BH6" i="24"/>
  <c r="BD6" i="24"/>
  <c r="AZ6" i="24"/>
  <c r="AV6" i="24"/>
  <c r="AR6" i="24"/>
  <c r="AN6" i="24"/>
  <c r="AJ6" i="24"/>
  <c r="AF6" i="24"/>
  <c r="AB6" i="24"/>
  <c r="X6" i="24"/>
  <c r="T6" i="24"/>
  <c r="P6" i="24"/>
  <c r="L6" i="24"/>
  <c r="H6" i="24"/>
  <c r="EE6" i="24"/>
  <c r="EA6" i="24"/>
  <c r="DW6" i="24"/>
  <c r="DS6" i="24"/>
  <c r="DO6" i="24"/>
  <c r="DK6" i="24"/>
  <c r="DG6" i="24"/>
  <c r="DC6" i="24"/>
  <c r="CY6" i="24"/>
  <c r="CU6" i="24"/>
  <c r="CQ6" i="24"/>
  <c r="CM6" i="24"/>
  <c r="CI6" i="24"/>
  <c r="CE6" i="24"/>
  <c r="CA6" i="24"/>
  <c r="BW6" i="24"/>
  <c r="BS6" i="24"/>
  <c r="BO6" i="24"/>
  <c r="BK6" i="24"/>
  <c r="BG6" i="24"/>
  <c r="BC6" i="24"/>
  <c r="AY6" i="24"/>
  <c r="AU6" i="24"/>
  <c r="AQ6" i="24"/>
  <c r="AM6" i="24"/>
  <c r="AI6" i="24"/>
  <c r="AE6" i="24"/>
  <c r="AA6" i="24"/>
  <c r="W6" i="24"/>
  <c r="S6" i="24"/>
  <c r="O6" i="24"/>
  <c r="K6" i="24"/>
  <c r="G6" i="24"/>
  <c r="ED6" i="24"/>
  <c r="DZ6" i="24"/>
  <c r="DV6" i="24"/>
  <c r="DR6" i="24"/>
  <c r="DN6" i="24"/>
  <c r="DJ6" i="24"/>
  <c r="DF6" i="24"/>
  <c r="DB6" i="24"/>
  <c r="CX6" i="24"/>
  <c r="CT6" i="24"/>
  <c r="CP6" i="24"/>
  <c r="CL6" i="24"/>
  <c r="CH6" i="24"/>
  <c r="CD6" i="24"/>
  <c r="BZ6" i="24"/>
  <c r="BV6" i="24"/>
  <c r="BR6" i="24"/>
  <c r="BN6" i="24"/>
  <c r="BJ6" i="24"/>
  <c r="BF6" i="24"/>
  <c r="BB6" i="24"/>
  <c r="AX6" i="24"/>
  <c r="AT6" i="24"/>
  <c r="AP6" i="24"/>
  <c r="AL6" i="24"/>
  <c r="AH6" i="24"/>
  <c r="AD6" i="24"/>
  <c r="Z6" i="24"/>
  <c r="V6" i="24"/>
  <c r="R6" i="24"/>
  <c r="N6" i="24"/>
  <c r="J6" i="24"/>
  <c r="F6" i="24"/>
  <c r="Q6" i="24"/>
  <c r="AG6" i="24"/>
  <c r="BM6" i="24"/>
  <c r="CC6" i="24"/>
  <c r="CS6" i="24"/>
  <c r="DI6" i="24"/>
  <c r="DY6" i="24"/>
  <c r="EE6" i="23"/>
  <c r="EA6" i="23"/>
  <c r="DW6" i="23"/>
  <c r="DS6" i="23"/>
  <c r="DO6" i="23"/>
  <c r="DK6" i="23"/>
  <c r="DG6" i="23"/>
  <c r="DC6" i="23"/>
  <c r="CY6" i="23"/>
  <c r="CU6" i="23"/>
  <c r="CQ6" i="23"/>
  <c r="CM6" i="23"/>
  <c r="CI6" i="23"/>
  <c r="CE6" i="23"/>
  <c r="CA6" i="23"/>
  <c r="BW6" i="23"/>
  <c r="BS6" i="23"/>
  <c r="BO6" i="23"/>
  <c r="BK6" i="23"/>
  <c r="BG6" i="23"/>
  <c r="BC6" i="23"/>
  <c r="AY6" i="23"/>
  <c r="AU6" i="23"/>
  <c r="AQ6" i="23"/>
  <c r="AM6" i="23"/>
  <c r="AI6" i="23"/>
  <c r="AE6" i="23"/>
  <c r="AA6" i="23"/>
  <c r="W6" i="23"/>
  <c r="S6" i="23"/>
  <c r="O6" i="23"/>
  <c r="K6" i="23"/>
  <c r="G6" i="23"/>
  <c r="ED6" i="23"/>
  <c r="DZ6" i="23"/>
  <c r="DV6" i="23"/>
  <c r="DR6" i="23"/>
  <c r="DN6" i="23"/>
  <c r="DJ6" i="23"/>
  <c r="DF6" i="23"/>
  <c r="DB6" i="23"/>
  <c r="CX6" i="23"/>
  <c r="CT6" i="23"/>
  <c r="CP6" i="23"/>
  <c r="CL6" i="23"/>
  <c r="CH6" i="23"/>
  <c r="CD6" i="23"/>
  <c r="BZ6" i="23"/>
  <c r="BV6" i="23"/>
  <c r="BR6" i="23"/>
  <c r="BN6" i="23"/>
  <c r="BJ6" i="23"/>
  <c r="BF6" i="23"/>
  <c r="BB6" i="23"/>
  <c r="AX6" i="23"/>
  <c r="AT6" i="23"/>
  <c r="AP6" i="23"/>
  <c r="AL6" i="23"/>
  <c r="AH6" i="23"/>
  <c r="AD6" i="23"/>
  <c r="Z6" i="23"/>
  <c r="V6" i="23"/>
  <c r="R6" i="23"/>
  <c r="N6" i="23"/>
  <c r="J6" i="23"/>
  <c r="F6" i="23"/>
  <c r="EC6" i="23"/>
  <c r="DY6" i="23"/>
  <c r="DU6" i="23"/>
  <c r="DQ6" i="23"/>
  <c r="DM6" i="23"/>
  <c r="DI6" i="23"/>
  <c r="DE6" i="23"/>
  <c r="DA6" i="23"/>
  <c r="CW6" i="23"/>
  <c r="CS6" i="23"/>
  <c r="CO6" i="23"/>
  <c r="CK6" i="23"/>
  <c r="CG6" i="23"/>
  <c r="CC6" i="23"/>
  <c r="BY6" i="23"/>
  <c r="BU6" i="23"/>
  <c r="BQ6" i="23"/>
  <c r="BM6" i="23"/>
  <c r="BI6" i="23"/>
  <c r="BE6" i="23"/>
  <c r="BA6" i="23"/>
  <c r="AW6" i="23"/>
  <c r="AS6" i="23"/>
  <c r="AO6" i="23"/>
  <c r="AK6" i="23"/>
  <c r="AG6" i="23"/>
  <c r="AC6" i="23"/>
  <c r="Y6" i="23"/>
  <c r="U6" i="23"/>
  <c r="Q6" i="23"/>
  <c r="M6" i="23"/>
  <c r="I6" i="23"/>
  <c r="E6" i="23"/>
  <c r="G1" i="23"/>
  <c r="H6" i="23"/>
  <c r="X6" i="23"/>
  <c r="AN6" i="23"/>
  <c r="BD6" i="23"/>
  <c r="BT6" i="23"/>
  <c r="CJ6" i="23"/>
  <c r="CZ6" i="23"/>
  <c r="DP6" i="23"/>
  <c r="L6" i="23"/>
  <c r="AB6" i="23"/>
  <c r="AR6" i="23"/>
  <c r="BH6" i="23"/>
  <c r="BX6" i="23"/>
  <c r="CN6" i="23"/>
  <c r="DD6" i="23"/>
  <c r="DT6" i="23"/>
  <c r="E2" i="23"/>
  <c r="D1" i="23"/>
  <c r="D2" i="23" s="1"/>
  <c r="P6" i="23"/>
  <c r="AF6" i="23"/>
  <c r="AV6" i="23"/>
  <c r="BL6" i="23"/>
  <c r="CB6" i="23"/>
  <c r="CR6" i="23"/>
  <c r="DH6" i="23"/>
  <c r="DX6" i="23"/>
  <c r="T6" i="23"/>
  <c r="AJ6" i="23"/>
  <c r="AZ6" i="23"/>
  <c r="BP6" i="23"/>
  <c r="CF6" i="23"/>
  <c r="CV6" i="23"/>
  <c r="DL6" i="23"/>
  <c r="EB6" i="23"/>
  <c r="G1" i="24" l="1"/>
  <c r="H1" i="24" s="1"/>
  <c r="F2" i="25"/>
  <c r="G1" i="25"/>
  <c r="G2" i="23"/>
  <c r="H1" i="23"/>
  <c r="G2" i="24" l="1"/>
  <c r="G2" i="25"/>
  <c r="H1" i="25"/>
  <c r="H2" i="24"/>
  <c r="I1" i="24"/>
  <c r="H2" i="23"/>
  <c r="I1" i="23"/>
  <c r="H2" i="25" l="1"/>
  <c r="I1" i="25"/>
  <c r="J1" i="24"/>
  <c r="I2" i="24"/>
  <c r="I2" i="23"/>
  <c r="J1" i="23"/>
  <c r="I2" i="25" l="1"/>
  <c r="J1" i="25"/>
  <c r="J2" i="24"/>
  <c r="K1" i="24"/>
  <c r="J2" i="23"/>
  <c r="K1" i="23"/>
  <c r="J2" i="25" l="1"/>
  <c r="K1" i="25"/>
  <c r="K2" i="24"/>
  <c r="L1" i="24"/>
  <c r="K2" i="23"/>
  <c r="L1" i="23"/>
  <c r="K2" i="25" l="1"/>
  <c r="L1" i="25"/>
  <c r="L2" i="24"/>
  <c r="M1" i="24"/>
  <c r="M1" i="23"/>
  <c r="L2" i="23"/>
  <c r="L2" i="25" l="1"/>
  <c r="M1" i="25"/>
  <c r="M2" i="24"/>
  <c r="N1" i="24"/>
  <c r="M2" i="23"/>
  <c r="N1" i="23"/>
  <c r="M2" i="25" l="1"/>
  <c r="N1" i="25"/>
  <c r="N2" i="24"/>
  <c r="O1" i="24"/>
  <c r="O1" i="23"/>
  <c r="N2" i="23"/>
  <c r="N2" i="25" l="1"/>
  <c r="O1" i="25"/>
  <c r="O2" i="24"/>
  <c r="P1" i="24"/>
  <c r="O2" i="23"/>
  <c r="P1" i="23"/>
  <c r="O2" i="25" l="1"/>
  <c r="P1" i="25"/>
  <c r="P2" i="24"/>
  <c r="Q1" i="24"/>
  <c r="P2" i="23"/>
  <c r="Q1" i="23"/>
  <c r="P2" i="25" l="1"/>
  <c r="Q1" i="25"/>
  <c r="R1" i="24"/>
  <c r="Q2" i="24"/>
  <c r="Q2" i="23"/>
  <c r="R1" i="23"/>
  <c r="Q2" i="25" l="1"/>
  <c r="R1" i="25"/>
  <c r="R2" i="24"/>
  <c r="S1" i="24"/>
  <c r="R2" i="23"/>
  <c r="S1" i="23"/>
  <c r="R2" i="25" l="1"/>
  <c r="S1" i="25"/>
  <c r="T1" i="24"/>
  <c r="S2" i="24"/>
  <c r="S2" i="23"/>
  <c r="T1" i="23"/>
  <c r="S2" i="25" l="1"/>
  <c r="T1" i="25"/>
  <c r="T2" i="24"/>
  <c r="U1" i="24"/>
  <c r="U1" i="23"/>
  <c r="T2" i="23"/>
  <c r="T2" i="25" l="1"/>
  <c r="U1" i="25"/>
  <c r="V1" i="24"/>
  <c r="U2" i="24"/>
  <c r="U2" i="23"/>
  <c r="V1" i="23"/>
  <c r="U2" i="25" l="1"/>
  <c r="V1" i="25"/>
  <c r="V2" i="24"/>
  <c r="W1" i="24"/>
  <c r="V2" i="23"/>
  <c r="W1" i="23"/>
  <c r="V2" i="25" l="1"/>
  <c r="W1" i="25"/>
  <c r="W2" i="24"/>
  <c r="X1" i="24"/>
  <c r="W2" i="23"/>
  <c r="X1" i="23"/>
  <c r="W2" i="25" l="1"/>
  <c r="X1" i="25"/>
  <c r="X2" i="24"/>
  <c r="Y1" i="24"/>
  <c r="X2" i="23"/>
  <c r="Y1" i="23"/>
  <c r="X2" i="25" l="1"/>
  <c r="Y1" i="25"/>
  <c r="Z1" i="24"/>
  <c r="Y2" i="24"/>
  <c r="Y2" i="23"/>
  <c r="Z1" i="23"/>
  <c r="Y2" i="25" l="1"/>
  <c r="Z1" i="25"/>
  <c r="Z2" i="24"/>
  <c r="AA1" i="24"/>
  <c r="Z2" i="23"/>
  <c r="AA1" i="23"/>
  <c r="Z2" i="25" l="1"/>
  <c r="AA1" i="25"/>
  <c r="AA2" i="24"/>
  <c r="AB1" i="24"/>
  <c r="AA2" i="23"/>
  <c r="AB1" i="23"/>
  <c r="AA2" i="25" l="1"/>
  <c r="AB1" i="25"/>
  <c r="AB2" i="24"/>
  <c r="AC1" i="24"/>
  <c r="AB2" i="23"/>
  <c r="AC1" i="23"/>
  <c r="AB2" i="25" l="1"/>
  <c r="AC1" i="25"/>
  <c r="AC2" i="24"/>
  <c r="AD1" i="24"/>
  <c r="AC2" i="23"/>
  <c r="AD1" i="23"/>
  <c r="AC2" i="25" l="1"/>
  <c r="AD1" i="25"/>
  <c r="AD2" i="24"/>
  <c r="AE1" i="24"/>
  <c r="AE1" i="23"/>
  <c r="AD2" i="23"/>
  <c r="AD2" i="25" l="1"/>
  <c r="AE1" i="25"/>
  <c r="AE2" i="24"/>
  <c r="AF1" i="24"/>
  <c r="AE2" i="23"/>
  <c r="AF1" i="23"/>
  <c r="AE2" i="25" l="1"/>
  <c r="AF1" i="25"/>
  <c r="AF2" i="24"/>
  <c r="AG1" i="24"/>
  <c r="AG1" i="23"/>
  <c r="AF2" i="23"/>
  <c r="AF2" i="25" l="1"/>
  <c r="AG1" i="25"/>
  <c r="AG2" i="24"/>
  <c r="AH1" i="24"/>
  <c r="AG2" i="23"/>
  <c r="AH1" i="23"/>
  <c r="AG2" i="25" l="1"/>
  <c r="AH1" i="25"/>
  <c r="AH2" i="24"/>
  <c r="AI1" i="24"/>
  <c r="AH2" i="23"/>
  <c r="AI1" i="23"/>
  <c r="AH2" i="25" l="1"/>
  <c r="AI1" i="25"/>
  <c r="AJ1" i="24"/>
  <c r="AI2" i="24"/>
  <c r="AI2" i="23"/>
  <c r="AJ1" i="23"/>
  <c r="AI2" i="25" l="1"/>
  <c r="AJ1" i="25"/>
  <c r="AJ2" i="24"/>
  <c r="AK1" i="24"/>
  <c r="AK1" i="23"/>
  <c r="AJ2" i="23"/>
  <c r="AJ2" i="25" l="1"/>
  <c r="AK1" i="25"/>
  <c r="AK2" i="24"/>
  <c r="AL1" i="24"/>
  <c r="AK2" i="23"/>
  <c r="AL1" i="23"/>
  <c r="AK2" i="25" l="1"/>
  <c r="AL1" i="25"/>
  <c r="AL2" i="24"/>
  <c r="AM1" i="24"/>
  <c r="AL2" i="23"/>
  <c r="AM1" i="23"/>
  <c r="AL2" i="25" l="1"/>
  <c r="AM1" i="25"/>
  <c r="AM2" i="24"/>
  <c r="AN1" i="24"/>
  <c r="AM2" i="23"/>
  <c r="AN1" i="23"/>
  <c r="AM2" i="25" l="1"/>
  <c r="AN1" i="25"/>
  <c r="AN2" i="24"/>
  <c r="AO1" i="24"/>
  <c r="AN2" i="23"/>
  <c r="AO1" i="23"/>
  <c r="AN2" i="25" l="1"/>
  <c r="AO1" i="25"/>
  <c r="AP1" i="24"/>
  <c r="AO2" i="24"/>
  <c r="AO2" i="23"/>
  <c r="AP1" i="23"/>
  <c r="AO2" i="25" l="1"/>
  <c r="AP1" i="25"/>
  <c r="AP2" i="24"/>
  <c r="AQ1" i="24"/>
  <c r="AQ1" i="23"/>
  <c r="AP2" i="23"/>
  <c r="AP2" i="25" l="1"/>
  <c r="AQ1" i="25"/>
  <c r="AQ2" i="24"/>
  <c r="AR1" i="24"/>
  <c r="AQ2" i="23"/>
  <c r="AR1" i="23"/>
  <c r="AQ2" i="25" l="1"/>
  <c r="AR1" i="25"/>
  <c r="AR2" i="24"/>
  <c r="AS1" i="24"/>
  <c r="AS1" i="23"/>
  <c r="AR2" i="23"/>
  <c r="AR2" i="25" l="1"/>
  <c r="AS1" i="25"/>
  <c r="AS2" i="24"/>
  <c r="AT1" i="24"/>
  <c r="AS2" i="23"/>
  <c r="AT1" i="23"/>
  <c r="AS2" i="25" l="1"/>
  <c r="AT1" i="25"/>
  <c r="AT2" i="24"/>
  <c r="AU1" i="24"/>
  <c r="AU1" i="23"/>
  <c r="AT2" i="23"/>
  <c r="AT2" i="25" l="1"/>
  <c r="AU1" i="25"/>
  <c r="AU2" i="24"/>
  <c r="AV1" i="24"/>
  <c r="AU2" i="23"/>
  <c r="AV1" i="23"/>
  <c r="AV1" i="25" l="1"/>
  <c r="AU2" i="25"/>
  <c r="AV2" i="24"/>
  <c r="AW1" i="24"/>
  <c r="AV2" i="23"/>
  <c r="AW1" i="23"/>
  <c r="AW1" i="25" l="1"/>
  <c r="AV2" i="25"/>
  <c r="AW2" i="24"/>
  <c r="AX1" i="24"/>
  <c r="AW2" i="23"/>
  <c r="AX1" i="23"/>
  <c r="AW2" i="25" l="1"/>
  <c r="AX1" i="25"/>
  <c r="AX2" i="24"/>
  <c r="AY1" i="24"/>
  <c r="AX2" i="23"/>
  <c r="AY1" i="23"/>
  <c r="AX2" i="25" l="1"/>
  <c r="AY1" i="25"/>
  <c r="AZ1" i="24"/>
  <c r="AY2" i="24"/>
  <c r="AY2" i="23"/>
  <c r="AZ1" i="23"/>
  <c r="AZ1" i="25" l="1"/>
  <c r="AY2" i="25"/>
  <c r="AZ2" i="24"/>
  <c r="BA1" i="24"/>
  <c r="BA1" i="23"/>
  <c r="AZ2" i="23"/>
  <c r="BA1" i="25" l="1"/>
  <c r="AZ2" i="25"/>
  <c r="BA2" i="24"/>
  <c r="BB1" i="24"/>
  <c r="BA2" i="23"/>
  <c r="BB1" i="23"/>
  <c r="BA2" i="25" l="1"/>
  <c r="BB1" i="25"/>
  <c r="BB2" i="24"/>
  <c r="BC1" i="24"/>
  <c r="BB2" i="23"/>
  <c r="BC1" i="23"/>
  <c r="BB2" i="25" l="1"/>
  <c r="BC1" i="25"/>
  <c r="BC2" i="24"/>
  <c r="BD1" i="24"/>
  <c r="BC2" i="23"/>
  <c r="BD1" i="23"/>
  <c r="BC2" i="25" l="1"/>
  <c r="BD1" i="25"/>
  <c r="BD2" i="24"/>
  <c r="BE1" i="24"/>
  <c r="BD2" i="23"/>
  <c r="BE1" i="23"/>
  <c r="BE1" i="25" l="1"/>
  <c r="BD2" i="25"/>
  <c r="BE2" i="24"/>
  <c r="BF1" i="24"/>
  <c r="BE2" i="23"/>
  <c r="BF1" i="23"/>
  <c r="BE2" i="25" l="1"/>
  <c r="BF1" i="25"/>
  <c r="BF2" i="24"/>
  <c r="BG1" i="24"/>
  <c r="BG1" i="23"/>
  <c r="BF2" i="23"/>
  <c r="BF2" i="25" l="1"/>
  <c r="BG1" i="25"/>
  <c r="BG2" i="24"/>
  <c r="BH1" i="24"/>
  <c r="BG2" i="23"/>
  <c r="BH1" i="23"/>
  <c r="BG2" i="25" l="1"/>
  <c r="BH1" i="25"/>
  <c r="BH2" i="24"/>
  <c r="BI1" i="24"/>
  <c r="BI1" i="23"/>
  <c r="BH2" i="23"/>
  <c r="BH2" i="25" l="1"/>
  <c r="BI1" i="25"/>
  <c r="BI2" i="24"/>
  <c r="BJ1" i="24"/>
  <c r="BI2" i="23"/>
  <c r="BJ1" i="23"/>
  <c r="BI2" i="25" l="1"/>
  <c r="BJ1" i="25"/>
  <c r="BJ2" i="24"/>
  <c r="BK1" i="24"/>
  <c r="BK1" i="23"/>
  <c r="BJ2" i="23"/>
  <c r="BJ2" i="25" l="1"/>
  <c r="BK1" i="25"/>
  <c r="BL1" i="24"/>
  <c r="BL2" i="24" s="1"/>
  <c r="BK2" i="24"/>
  <c r="BK2" i="23"/>
  <c r="BL1" i="23"/>
  <c r="BL2" i="23" l="1"/>
  <c r="BL1" i="25"/>
  <c r="BL2" i="25" s="1"/>
  <c r="BK2" i="25"/>
  <c r="C7" i="20" l="1"/>
  <c r="C6" i="20"/>
  <c r="D6" i="20" s="1"/>
  <c r="BB6" i="20" s="1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E1" i="20"/>
  <c r="E2" i="20" s="1"/>
  <c r="C7" i="19"/>
  <c r="C6" i="19"/>
  <c r="D6" i="19" s="1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E1" i="19"/>
  <c r="E2" i="19" s="1"/>
  <c r="C7" i="18"/>
  <c r="C6" i="18"/>
  <c r="D6" i="18" s="1"/>
  <c r="BF6" i="18" s="1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E1" i="18"/>
  <c r="F1" i="18" s="1"/>
  <c r="C10" i="8"/>
  <c r="C7" i="8"/>
  <c r="W6" i="18" l="1"/>
  <c r="G6" i="18"/>
  <c r="AM6" i="18"/>
  <c r="BI6" i="19"/>
  <c r="AX6" i="19"/>
  <c r="AH6" i="19"/>
  <c r="R6" i="19"/>
  <c r="BJ6" i="19"/>
  <c r="AT6" i="19"/>
  <c r="AD6" i="19"/>
  <c r="N6" i="19"/>
  <c r="BF6" i="19"/>
  <c r="AP6" i="19"/>
  <c r="Z6" i="19"/>
  <c r="J6" i="19"/>
  <c r="BB6" i="19"/>
  <c r="AL6" i="19"/>
  <c r="V6" i="19"/>
  <c r="F6" i="19"/>
  <c r="O6" i="18"/>
  <c r="AE6" i="18"/>
  <c r="BC6" i="18"/>
  <c r="AD6" i="20"/>
  <c r="F6" i="18"/>
  <c r="V6" i="18"/>
  <c r="AL6" i="18"/>
  <c r="BK6" i="18"/>
  <c r="F1" i="19"/>
  <c r="G1" i="19" s="1"/>
  <c r="G2" i="19" s="1"/>
  <c r="F1" i="20"/>
  <c r="F2" i="20" s="1"/>
  <c r="AT6" i="20"/>
  <c r="BJ6" i="20"/>
  <c r="E2" i="18"/>
  <c r="N6" i="18"/>
  <c r="AD6" i="18"/>
  <c r="AU6" i="18"/>
  <c r="D1" i="19"/>
  <c r="D2" i="19" s="1"/>
  <c r="N6" i="20"/>
  <c r="AX6" i="20"/>
  <c r="R6" i="20"/>
  <c r="D1" i="20"/>
  <c r="D2" i="20" s="1"/>
  <c r="F6" i="20"/>
  <c r="V6" i="20"/>
  <c r="AL6" i="20"/>
  <c r="BI6" i="20"/>
  <c r="BE6" i="20"/>
  <c r="BA6" i="20"/>
  <c r="AW6" i="20"/>
  <c r="AS6" i="20"/>
  <c r="AO6" i="20"/>
  <c r="AK6" i="20"/>
  <c r="AG6" i="20"/>
  <c r="AC6" i="20"/>
  <c r="Y6" i="20"/>
  <c r="U6" i="20"/>
  <c r="Q6" i="20"/>
  <c r="M6" i="20"/>
  <c r="I6" i="20"/>
  <c r="E6" i="20"/>
  <c r="BL6" i="20"/>
  <c r="BH6" i="20"/>
  <c r="BD6" i="20"/>
  <c r="AZ6" i="20"/>
  <c r="AV6" i="20"/>
  <c r="AR6" i="20"/>
  <c r="AN6" i="20"/>
  <c r="AJ6" i="20"/>
  <c r="AF6" i="20"/>
  <c r="AB6" i="20"/>
  <c r="X6" i="20"/>
  <c r="T6" i="20"/>
  <c r="P6" i="20"/>
  <c r="L6" i="20"/>
  <c r="H6" i="20"/>
  <c r="BK6" i="20"/>
  <c r="BG6" i="20"/>
  <c r="BC6" i="20"/>
  <c r="AY6" i="20"/>
  <c r="AU6" i="20"/>
  <c r="AQ6" i="20"/>
  <c r="AM6" i="20"/>
  <c r="AI6" i="20"/>
  <c r="AE6" i="20"/>
  <c r="AA6" i="20"/>
  <c r="W6" i="20"/>
  <c r="S6" i="20"/>
  <c r="O6" i="20"/>
  <c r="K6" i="20"/>
  <c r="G6" i="20"/>
  <c r="AH6" i="20"/>
  <c r="J6" i="20"/>
  <c r="Z6" i="20"/>
  <c r="AP6" i="20"/>
  <c r="BF6" i="20"/>
  <c r="G6" i="19"/>
  <c r="K6" i="19"/>
  <c r="O6" i="19"/>
  <c r="S6" i="19"/>
  <c r="W6" i="19"/>
  <c r="AA6" i="19"/>
  <c r="AE6" i="19"/>
  <c r="AI6" i="19"/>
  <c r="AM6" i="19"/>
  <c r="AQ6" i="19"/>
  <c r="AU6" i="19"/>
  <c r="AY6" i="19"/>
  <c r="BC6" i="19"/>
  <c r="BG6" i="19"/>
  <c r="BK6" i="19"/>
  <c r="H6" i="19"/>
  <c r="L6" i="19"/>
  <c r="P6" i="19"/>
  <c r="T6" i="19"/>
  <c r="X6" i="19"/>
  <c r="AB6" i="19"/>
  <c r="AF6" i="19"/>
  <c r="AJ6" i="19"/>
  <c r="AN6" i="19"/>
  <c r="AR6" i="19"/>
  <c r="AV6" i="19"/>
  <c r="AZ6" i="19"/>
  <c r="BD6" i="19"/>
  <c r="BH6" i="19"/>
  <c r="BL6" i="19"/>
  <c r="E6" i="19"/>
  <c r="I6" i="19"/>
  <c r="M6" i="19"/>
  <c r="Q6" i="19"/>
  <c r="U6" i="19"/>
  <c r="Y6" i="19"/>
  <c r="AC6" i="19"/>
  <c r="AG6" i="19"/>
  <c r="AK6" i="19"/>
  <c r="AO6" i="19"/>
  <c r="AS6" i="19"/>
  <c r="AW6" i="19"/>
  <c r="BA6" i="19"/>
  <c r="BE6" i="19"/>
  <c r="F2" i="18"/>
  <c r="G1" i="18"/>
  <c r="D1" i="18"/>
  <c r="D2" i="18" s="1"/>
  <c r="J6" i="18"/>
  <c r="R6" i="18"/>
  <c r="Z6" i="18"/>
  <c r="AH6" i="18"/>
  <c r="AP6" i="18"/>
  <c r="AX6" i="18"/>
  <c r="BI6" i="18"/>
  <c r="BE6" i="18"/>
  <c r="BA6" i="18"/>
  <c r="AW6" i="18"/>
  <c r="AS6" i="18"/>
  <c r="AO6" i="18"/>
  <c r="AK6" i="18"/>
  <c r="AG6" i="18"/>
  <c r="AC6" i="18"/>
  <c r="Y6" i="18"/>
  <c r="U6" i="18"/>
  <c r="Q6" i="18"/>
  <c r="M6" i="18"/>
  <c r="I6" i="18"/>
  <c r="E6" i="18"/>
  <c r="BL6" i="18"/>
  <c r="BH6" i="18"/>
  <c r="BD6" i="18"/>
  <c r="AZ6" i="18"/>
  <c r="AV6" i="18"/>
  <c r="AR6" i="18"/>
  <c r="AN6" i="18"/>
  <c r="AJ6" i="18"/>
  <c r="AF6" i="18"/>
  <c r="AB6" i="18"/>
  <c r="X6" i="18"/>
  <c r="T6" i="18"/>
  <c r="P6" i="18"/>
  <c r="L6" i="18"/>
  <c r="H6" i="18"/>
  <c r="K6" i="18"/>
  <c r="S6" i="18"/>
  <c r="AA6" i="18"/>
  <c r="AI6" i="18"/>
  <c r="AQ6" i="18"/>
  <c r="AY6" i="18"/>
  <c r="BG6" i="18"/>
  <c r="AT6" i="18"/>
  <c r="BB6" i="18"/>
  <c r="BJ6" i="18"/>
  <c r="N4" i="15"/>
  <c r="N7" i="15" s="1"/>
  <c r="U4" i="15"/>
  <c r="U7" i="15" s="1"/>
  <c r="AB4" i="15"/>
  <c r="AB7" i="15" s="1"/>
  <c r="Z4" i="15"/>
  <c r="S4" i="15"/>
  <c r="S7" i="15" s="1"/>
  <c r="L4" i="15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AL5" i="16"/>
  <c r="AE5" i="16"/>
  <c r="X5" i="16"/>
  <c r="Q5" i="16"/>
  <c r="J5" i="16"/>
  <c r="AN4" i="16"/>
  <c r="AN7" i="16" s="1"/>
  <c r="AN13" i="16" s="1"/>
  <c r="AN11" i="16" s="1"/>
  <c r="AL4" i="16"/>
  <c r="AG4" i="16"/>
  <c r="AG7" i="16" s="1"/>
  <c r="AG13" i="16" s="1"/>
  <c r="AG11" i="16" s="1"/>
  <c r="AE4" i="16"/>
  <c r="Z4" i="16"/>
  <c r="Z7" i="16" s="1"/>
  <c r="Z13" i="16" s="1"/>
  <c r="Z11" i="16" s="1"/>
  <c r="X4" i="16"/>
  <c r="X7" i="16" s="1"/>
  <c r="S4" i="16"/>
  <c r="S7" i="16" s="1"/>
  <c r="S13" i="16" s="1"/>
  <c r="S11" i="16" s="1"/>
  <c r="Q4" i="16"/>
  <c r="L4" i="16"/>
  <c r="L7" i="16" s="1"/>
  <c r="L13" i="16" s="1"/>
  <c r="L11" i="16" s="1"/>
  <c r="J4" i="16"/>
  <c r="Z5" i="15"/>
  <c r="L5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69" i="15"/>
  <c r="D72" i="15"/>
  <c r="D71" i="15"/>
  <c r="D70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F2" i="19" l="1"/>
  <c r="H1" i="19"/>
  <c r="I1" i="19" s="1"/>
  <c r="U13" i="15"/>
  <c r="U11" i="15" s="1"/>
  <c r="C9" i="19"/>
  <c r="N13" i="15"/>
  <c r="N11" i="15" s="1"/>
  <c r="C9" i="18"/>
  <c r="G1" i="20"/>
  <c r="G2" i="20" s="1"/>
  <c r="AB13" i="15"/>
  <c r="AB11" i="15" s="1"/>
  <c r="C9" i="20"/>
  <c r="G2" i="18"/>
  <c r="H1" i="18"/>
  <c r="L7" i="15"/>
  <c r="C9" i="23" s="1"/>
  <c r="X20" i="16"/>
  <c r="X16" i="16"/>
  <c r="X13" i="16"/>
  <c r="X18" i="16"/>
  <c r="X21" i="16"/>
  <c r="Q7" i="16"/>
  <c r="Q16" i="16" s="1"/>
  <c r="AE7" i="16"/>
  <c r="AE14" i="16" s="1"/>
  <c r="J7" i="16"/>
  <c r="J14" i="16" s="1"/>
  <c r="AL7" i="16"/>
  <c r="AL26" i="16" s="1"/>
  <c r="Q18" i="16"/>
  <c r="AE19" i="16"/>
  <c r="X15" i="16"/>
  <c r="X22" i="16"/>
  <c r="X14" i="16"/>
  <c r="X17" i="16"/>
  <c r="X19" i="16"/>
  <c r="Z7" i="15"/>
  <c r="H2" i="19" l="1"/>
  <c r="AE22" i="16"/>
  <c r="AE20" i="16"/>
  <c r="H1" i="20"/>
  <c r="H2" i="20" s="1"/>
  <c r="Z301" i="15"/>
  <c r="Z305" i="15"/>
  <c r="Z309" i="15"/>
  <c r="Z32" i="15"/>
  <c r="Z36" i="15"/>
  <c r="Z40" i="15"/>
  <c r="Z44" i="15"/>
  <c r="Z48" i="15"/>
  <c r="Z52" i="15"/>
  <c r="Z56" i="15"/>
  <c r="Z60" i="15"/>
  <c r="Z64" i="15"/>
  <c r="Z68" i="15"/>
  <c r="Z72" i="15"/>
  <c r="Z76" i="15"/>
  <c r="Z80" i="15"/>
  <c r="Z84" i="15"/>
  <c r="Z88" i="15"/>
  <c r="Z92" i="15"/>
  <c r="Z96" i="15"/>
  <c r="Z100" i="15"/>
  <c r="Z104" i="15"/>
  <c r="Z108" i="15"/>
  <c r="Z112" i="15"/>
  <c r="Z116" i="15"/>
  <c r="Z120" i="15"/>
  <c r="Z124" i="15"/>
  <c r="Z128" i="15"/>
  <c r="Z132" i="15"/>
  <c r="Z136" i="15"/>
  <c r="Z140" i="15"/>
  <c r="Z144" i="15"/>
  <c r="Z148" i="15"/>
  <c r="Z152" i="15"/>
  <c r="Z156" i="15"/>
  <c r="Z160" i="15"/>
  <c r="Z164" i="15"/>
  <c r="Z168" i="15"/>
  <c r="Z172" i="15"/>
  <c r="Z176" i="15"/>
  <c r="Z180" i="15"/>
  <c r="Z184" i="15"/>
  <c r="Z188" i="15"/>
  <c r="Z192" i="15"/>
  <c r="Z196" i="15"/>
  <c r="Z200" i="15"/>
  <c r="Z204" i="15"/>
  <c r="Z208" i="15"/>
  <c r="Z212" i="15"/>
  <c r="Z216" i="15"/>
  <c r="Z220" i="15"/>
  <c r="Z224" i="15"/>
  <c r="Z228" i="15"/>
  <c r="Z232" i="15"/>
  <c r="Z236" i="15"/>
  <c r="Z240" i="15"/>
  <c r="Z244" i="15"/>
  <c r="Z248" i="15"/>
  <c r="Z252" i="15"/>
  <c r="Z256" i="15"/>
  <c r="Z260" i="15"/>
  <c r="Z264" i="15"/>
  <c r="Z268" i="15"/>
  <c r="Z272" i="15"/>
  <c r="Z276" i="15"/>
  <c r="Z280" i="15"/>
  <c r="Z284" i="15"/>
  <c r="Z288" i="15"/>
  <c r="Z292" i="15"/>
  <c r="Z296" i="15"/>
  <c r="Z300" i="15"/>
  <c r="Z302" i="15"/>
  <c r="Z306" i="15"/>
  <c r="Z310" i="15"/>
  <c r="Z33" i="15"/>
  <c r="Z37" i="15"/>
  <c r="Z41" i="15"/>
  <c r="Z45" i="15"/>
  <c r="Z49" i="15"/>
  <c r="Z53" i="15"/>
  <c r="Z57" i="15"/>
  <c r="Z61" i="15"/>
  <c r="Z65" i="15"/>
  <c r="Z69" i="15"/>
  <c r="Z73" i="15"/>
  <c r="Z77" i="15"/>
  <c r="Z81" i="15"/>
  <c r="Z85" i="15"/>
  <c r="Z89" i="15"/>
  <c r="Z93" i="15"/>
  <c r="Z97" i="15"/>
  <c r="Z101" i="15"/>
  <c r="Z105" i="15"/>
  <c r="Z109" i="15"/>
  <c r="Z113" i="15"/>
  <c r="Z117" i="15"/>
  <c r="Z121" i="15"/>
  <c r="Z125" i="15"/>
  <c r="Z129" i="15"/>
  <c r="Z133" i="15"/>
  <c r="Z137" i="15"/>
  <c r="Z141" i="15"/>
  <c r="Z145" i="15"/>
  <c r="Z149" i="15"/>
  <c r="Z153" i="15"/>
  <c r="Z157" i="15"/>
  <c r="Z161" i="15"/>
  <c r="Z165" i="15"/>
  <c r="Z169" i="15"/>
  <c r="Z173" i="15"/>
  <c r="Z177" i="15"/>
  <c r="Z181" i="15"/>
  <c r="Z185" i="15"/>
  <c r="Z189" i="15"/>
  <c r="Z193" i="15"/>
  <c r="Z197" i="15"/>
  <c r="Z201" i="15"/>
  <c r="Z205" i="15"/>
  <c r="Z209" i="15"/>
  <c r="Z213" i="15"/>
  <c r="Z217" i="15"/>
  <c r="Z221" i="15"/>
  <c r="Z225" i="15"/>
  <c r="Z229" i="15"/>
  <c r="Z233" i="15"/>
  <c r="Z237" i="15"/>
  <c r="Z241" i="15"/>
  <c r="Z245" i="15"/>
  <c r="Z249" i="15"/>
  <c r="Z253" i="15"/>
  <c r="Z257" i="15"/>
  <c r="Z261" i="15"/>
  <c r="Z265" i="15"/>
  <c r="Z269" i="15"/>
  <c r="Z273" i="15"/>
  <c r="Z277" i="15"/>
  <c r="Z281" i="15"/>
  <c r="Z285" i="15"/>
  <c r="Z289" i="15"/>
  <c r="Z293" i="15"/>
  <c r="Z297" i="15"/>
  <c r="Z31" i="15"/>
  <c r="Z303" i="15"/>
  <c r="Z307" i="15"/>
  <c r="Z311" i="15"/>
  <c r="Z34" i="15"/>
  <c r="Z38" i="15"/>
  <c r="Z42" i="15"/>
  <c r="Z46" i="15"/>
  <c r="Z50" i="15"/>
  <c r="Z54" i="15"/>
  <c r="Z58" i="15"/>
  <c r="Z62" i="15"/>
  <c r="Z66" i="15"/>
  <c r="Z70" i="15"/>
  <c r="Z74" i="15"/>
  <c r="Z78" i="15"/>
  <c r="Z82" i="15"/>
  <c r="Z86" i="15"/>
  <c r="Z90" i="15"/>
  <c r="Z94" i="15"/>
  <c r="Z98" i="15"/>
  <c r="Z102" i="15"/>
  <c r="Z106" i="15"/>
  <c r="Z110" i="15"/>
  <c r="Z114" i="15"/>
  <c r="Z118" i="15"/>
  <c r="Z122" i="15"/>
  <c r="Z126" i="15"/>
  <c r="Z130" i="15"/>
  <c r="Z134" i="15"/>
  <c r="Z138" i="15"/>
  <c r="Z142" i="15"/>
  <c r="Z146" i="15"/>
  <c r="Z150" i="15"/>
  <c r="Z154" i="15"/>
  <c r="Z158" i="15"/>
  <c r="Z162" i="15"/>
  <c r="Z166" i="15"/>
  <c r="Z170" i="15"/>
  <c r="Z174" i="15"/>
  <c r="Z178" i="15"/>
  <c r="Z182" i="15"/>
  <c r="Z186" i="15"/>
  <c r="Z190" i="15"/>
  <c r="Z194" i="15"/>
  <c r="Z198" i="15"/>
  <c r="Z202" i="15"/>
  <c r="Z206" i="15"/>
  <c r="Z210" i="15"/>
  <c r="Z214" i="15"/>
  <c r="Z218" i="15"/>
  <c r="Z222" i="15"/>
  <c r="Z226" i="15"/>
  <c r="Z230" i="15"/>
  <c r="Z234" i="15"/>
  <c r="Z238" i="15"/>
  <c r="Z242" i="15"/>
  <c r="Z246" i="15"/>
  <c r="Z250" i="15"/>
  <c r="Z254" i="15"/>
  <c r="Z258" i="15"/>
  <c r="Z262" i="15"/>
  <c r="Z266" i="15"/>
  <c r="Z270" i="15"/>
  <c r="Z274" i="15"/>
  <c r="Z278" i="15"/>
  <c r="Z282" i="15"/>
  <c r="Z286" i="15"/>
  <c r="Z290" i="15"/>
  <c r="Z294" i="15"/>
  <c r="Z298" i="15"/>
  <c r="Z304" i="15"/>
  <c r="Z308" i="15"/>
  <c r="Z312" i="15"/>
  <c r="Z35" i="15"/>
  <c r="Z39" i="15"/>
  <c r="Z43" i="15"/>
  <c r="Z47" i="15"/>
  <c r="Z51" i="15"/>
  <c r="Z55" i="15"/>
  <c r="Z59" i="15"/>
  <c r="Z63" i="15"/>
  <c r="Z67" i="15"/>
  <c r="Z71" i="15"/>
  <c r="Z75" i="15"/>
  <c r="Z79" i="15"/>
  <c r="Z83" i="15"/>
  <c r="Z87" i="15"/>
  <c r="Z91" i="15"/>
  <c r="Z95" i="15"/>
  <c r="Z99" i="15"/>
  <c r="Z103" i="15"/>
  <c r="Z107" i="15"/>
  <c r="Z111" i="15"/>
  <c r="Z115" i="15"/>
  <c r="Z119" i="15"/>
  <c r="Z123" i="15"/>
  <c r="Z127" i="15"/>
  <c r="Z131" i="15"/>
  <c r="Z135" i="15"/>
  <c r="Z139" i="15"/>
  <c r="Z143" i="15"/>
  <c r="Z147" i="15"/>
  <c r="Z151" i="15"/>
  <c r="Z155" i="15"/>
  <c r="Z159" i="15"/>
  <c r="Z163" i="15"/>
  <c r="Z167" i="15"/>
  <c r="Z171" i="15"/>
  <c r="Z175" i="15"/>
  <c r="Z179" i="15"/>
  <c r="Z183" i="15"/>
  <c r="Z187" i="15"/>
  <c r="Z191" i="15"/>
  <c r="Z195" i="15"/>
  <c r="Z199" i="15"/>
  <c r="Z203" i="15"/>
  <c r="Z207" i="15"/>
  <c r="Z211" i="15"/>
  <c r="Z215" i="15"/>
  <c r="Z219" i="15"/>
  <c r="Z223" i="15"/>
  <c r="Z227" i="15"/>
  <c r="Z231" i="15"/>
  <c r="Z235" i="15"/>
  <c r="Z239" i="15"/>
  <c r="Z243" i="15"/>
  <c r="Z247" i="15"/>
  <c r="Z251" i="15"/>
  <c r="Z255" i="15"/>
  <c r="Z259" i="15"/>
  <c r="Z263" i="15"/>
  <c r="Z267" i="15"/>
  <c r="Z271" i="15"/>
  <c r="Z275" i="15"/>
  <c r="Z279" i="15"/>
  <c r="Z283" i="15"/>
  <c r="Z287" i="15"/>
  <c r="Z291" i="15"/>
  <c r="Z295" i="15"/>
  <c r="Z299" i="15"/>
  <c r="S241" i="15"/>
  <c r="S245" i="15"/>
  <c r="S249" i="15"/>
  <c r="S34" i="15"/>
  <c r="S38" i="15"/>
  <c r="S42" i="15"/>
  <c r="S46" i="15"/>
  <c r="S50" i="15"/>
  <c r="S54" i="15"/>
  <c r="S242" i="15"/>
  <c r="S246" i="15"/>
  <c r="S250" i="15"/>
  <c r="S35" i="15"/>
  <c r="S39" i="15"/>
  <c r="S43" i="15"/>
  <c r="S47" i="15"/>
  <c r="S51" i="15"/>
  <c r="S243" i="15"/>
  <c r="S247" i="15"/>
  <c r="S251" i="15"/>
  <c r="S244" i="15"/>
  <c r="S248" i="15"/>
  <c r="S252" i="15"/>
  <c r="S33" i="15"/>
  <c r="S37" i="15"/>
  <c r="S41" i="15"/>
  <c r="S45" i="15"/>
  <c r="S49" i="15"/>
  <c r="S53" i="15"/>
  <c r="S57" i="15"/>
  <c r="S61" i="15"/>
  <c r="S40" i="15"/>
  <c r="S55" i="15"/>
  <c r="S60" i="15"/>
  <c r="S65" i="15"/>
  <c r="S69" i="15"/>
  <c r="S73" i="15"/>
  <c r="S77" i="15"/>
  <c r="S81" i="15"/>
  <c r="S85" i="15"/>
  <c r="S89" i="15"/>
  <c r="S93" i="15"/>
  <c r="S97" i="15"/>
  <c r="S101" i="15"/>
  <c r="S105" i="15"/>
  <c r="S109" i="15"/>
  <c r="S113" i="15"/>
  <c r="S117" i="15"/>
  <c r="S121" i="15"/>
  <c r="S125" i="15"/>
  <c r="S129" i="15"/>
  <c r="S133" i="15"/>
  <c r="S137" i="15"/>
  <c r="S141" i="15"/>
  <c r="S145" i="15"/>
  <c r="S149" i="15"/>
  <c r="S153" i="15"/>
  <c r="S157" i="15"/>
  <c r="S161" i="15"/>
  <c r="S165" i="15"/>
  <c r="S169" i="15"/>
  <c r="S173" i="15"/>
  <c r="S177" i="15"/>
  <c r="S181" i="15"/>
  <c r="S185" i="15"/>
  <c r="S189" i="15"/>
  <c r="S193" i="15"/>
  <c r="S197" i="15"/>
  <c r="S201" i="15"/>
  <c r="S205" i="15"/>
  <c r="S209" i="15"/>
  <c r="S213" i="15"/>
  <c r="S217" i="15"/>
  <c r="S221" i="15"/>
  <c r="S225" i="15"/>
  <c r="S229" i="15"/>
  <c r="S233" i="15"/>
  <c r="S237" i="15"/>
  <c r="S31" i="15"/>
  <c r="S44" i="15"/>
  <c r="S56" i="15"/>
  <c r="S62" i="15"/>
  <c r="S66" i="15"/>
  <c r="S70" i="15"/>
  <c r="S74" i="15"/>
  <c r="S78" i="15"/>
  <c r="S82" i="15"/>
  <c r="S86" i="15"/>
  <c r="S90" i="15"/>
  <c r="S94" i="15"/>
  <c r="S98" i="15"/>
  <c r="S102" i="15"/>
  <c r="S106" i="15"/>
  <c r="S110" i="15"/>
  <c r="S114" i="15"/>
  <c r="S118" i="15"/>
  <c r="S122" i="15"/>
  <c r="S126" i="15"/>
  <c r="S130" i="15"/>
  <c r="S134" i="15"/>
  <c r="S138" i="15"/>
  <c r="S142" i="15"/>
  <c r="S146" i="15"/>
  <c r="S150" i="15"/>
  <c r="S154" i="15"/>
  <c r="S158" i="15"/>
  <c r="S162" i="15"/>
  <c r="S166" i="15"/>
  <c r="S170" i="15"/>
  <c r="S174" i="15"/>
  <c r="S178" i="15"/>
  <c r="S182" i="15"/>
  <c r="S186" i="15"/>
  <c r="S190" i="15"/>
  <c r="S194" i="15"/>
  <c r="S198" i="15"/>
  <c r="S202" i="15"/>
  <c r="S206" i="15"/>
  <c r="S210" i="15"/>
  <c r="S214" i="15"/>
  <c r="S218" i="15"/>
  <c r="S222" i="15"/>
  <c r="S226" i="15"/>
  <c r="S230" i="15"/>
  <c r="S234" i="15"/>
  <c r="S238" i="15"/>
  <c r="S32" i="15"/>
  <c r="S48" i="15"/>
  <c r="S58" i="15"/>
  <c r="S63" i="15"/>
  <c r="S67" i="15"/>
  <c r="S71" i="15"/>
  <c r="S75" i="15"/>
  <c r="S79" i="15"/>
  <c r="S83" i="15"/>
  <c r="S87" i="15"/>
  <c r="S91" i="15"/>
  <c r="S95" i="15"/>
  <c r="S99" i="15"/>
  <c r="S103" i="15"/>
  <c r="S107" i="15"/>
  <c r="S111" i="15"/>
  <c r="S115" i="15"/>
  <c r="S119" i="15"/>
  <c r="S123" i="15"/>
  <c r="S127" i="15"/>
  <c r="S131" i="15"/>
  <c r="S135" i="15"/>
  <c r="S139" i="15"/>
  <c r="S143" i="15"/>
  <c r="S147" i="15"/>
  <c r="S151" i="15"/>
  <c r="S155" i="15"/>
  <c r="S159" i="15"/>
  <c r="S163" i="15"/>
  <c r="S167" i="15"/>
  <c r="S171" i="15"/>
  <c r="S175" i="15"/>
  <c r="S179" i="15"/>
  <c r="S183" i="15"/>
  <c r="S187" i="15"/>
  <c r="S191" i="15"/>
  <c r="S199" i="15"/>
  <c r="S203" i="15"/>
  <c r="S36" i="15"/>
  <c r="S52" i="15"/>
  <c r="S59" i="15"/>
  <c r="S64" i="15"/>
  <c r="S68" i="15"/>
  <c r="S72" i="15"/>
  <c r="S76" i="15"/>
  <c r="S80" i="15"/>
  <c r="S84" i="15"/>
  <c r="S88" i="15"/>
  <c r="S92" i="15"/>
  <c r="S96" i="15"/>
  <c r="S100" i="15"/>
  <c r="S104" i="15"/>
  <c r="S108" i="15"/>
  <c r="S112" i="15"/>
  <c r="S116" i="15"/>
  <c r="S120" i="15"/>
  <c r="S124" i="15"/>
  <c r="S128" i="15"/>
  <c r="S132" i="15"/>
  <c r="S136" i="15"/>
  <c r="S140" i="15"/>
  <c r="S144" i="15"/>
  <c r="S148" i="15"/>
  <c r="S152" i="15"/>
  <c r="S156" i="15"/>
  <c r="S160" i="15"/>
  <c r="S164" i="15"/>
  <c r="S168" i="15"/>
  <c r="S172" i="15"/>
  <c r="S176" i="15"/>
  <c r="S180" i="15"/>
  <c r="S184" i="15"/>
  <c r="S188" i="15"/>
  <c r="S192" i="15"/>
  <c r="S196" i="15"/>
  <c r="S200" i="15"/>
  <c r="S207" i="15"/>
  <c r="S215" i="15"/>
  <c r="S223" i="15"/>
  <c r="S231" i="15"/>
  <c r="S239" i="15"/>
  <c r="S235" i="15"/>
  <c r="S204" i="15"/>
  <c r="S220" i="15"/>
  <c r="S236" i="15"/>
  <c r="S208" i="15"/>
  <c r="S216" i="15"/>
  <c r="S224" i="15"/>
  <c r="S232" i="15"/>
  <c r="S240" i="15"/>
  <c r="S195" i="15"/>
  <c r="S211" i="15"/>
  <c r="S219" i="15"/>
  <c r="S227" i="15"/>
  <c r="S212" i="15"/>
  <c r="S228" i="15"/>
  <c r="L192" i="15"/>
  <c r="L184" i="15"/>
  <c r="L188" i="15"/>
  <c r="L181" i="15"/>
  <c r="L185" i="15"/>
  <c r="L189" i="15"/>
  <c r="L182" i="15"/>
  <c r="L186" i="15"/>
  <c r="L190" i="15"/>
  <c r="L183" i="15"/>
  <c r="L187" i="15"/>
  <c r="L191" i="15"/>
  <c r="L179" i="15"/>
  <c r="L34" i="15"/>
  <c r="L38" i="15"/>
  <c r="L42" i="15"/>
  <c r="L46" i="15"/>
  <c r="L50" i="15"/>
  <c r="L54" i="15"/>
  <c r="L58" i="15"/>
  <c r="L62" i="15"/>
  <c r="L66" i="15"/>
  <c r="L70" i="15"/>
  <c r="L74" i="15"/>
  <c r="L78" i="15"/>
  <c r="L82" i="15"/>
  <c r="L176" i="15"/>
  <c r="L180" i="15"/>
  <c r="L35" i="15"/>
  <c r="L39" i="15"/>
  <c r="L43" i="15"/>
  <c r="L47" i="15"/>
  <c r="L51" i="15"/>
  <c r="L55" i="15"/>
  <c r="L59" i="15"/>
  <c r="L63" i="15"/>
  <c r="L67" i="15"/>
  <c r="L71" i="15"/>
  <c r="L75" i="15"/>
  <c r="L79" i="15"/>
  <c r="L83" i="15"/>
  <c r="L87" i="15"/>
  <c r="L91" i="15"/>
  <c r="L95" i="15"/>
  <c r="L99" i="15"/>
  <c r="L103" i="15"/>
  <c r="L107" i="15"/>
  <c r="L111" i="15"/>
  <c r="L115" i="15"/>
  <c r="L119" i="15"/>
  <c r="L123" i="15"/>
  <c r="L127" i="15"/>
  <c r="L131" i="15"/>
  <c r="L135" i="15"/>
  <c r="L139" i="15"/>
  <c r="L143" i="15"/>
  <c r="L147" i="15"/>
  <c r="L151" i="15"/>
  <c r="L155" i="15"/>
  <c r="L159" i="15"/>
  <c r="L163" i="15"/>
  <c r="L167" i="15"/>
  <c r="L171" i="15"/>
  <c r="L175" i="15"/>
  <c r="L32" i="15"/>
  <c r="L40" i="15"/>
  <c r="L48" i="15"/>
  <c r="L56" i="15"/>
  <c r="L64" i="15"/>
  <c r="L72" i="15"/>
  <c r="L80" i="15"/>
  <c r="L86" i="15"/>
  <c r="L92" i="15"/>
  <c r="L97" i="15"/>
  <c r="L102" i="15"/>
  <c r="L108" i="15"/>
  <c r="L113" i="15"/>
  <c r="L118" i="15"/>
  <c r="L124" i="15"/>
  <c r="L129" i="15"/>
  <c r="L134" i="15"/>
  <c r="L140" i="15"/>
  <c r="L145" i="15"/>
  <c r="L150" i="15"/>
  <c r="L156" i="15"/>
  <c r="L161" i="15"/>
  <c r="L166" i="15"/>
  <c r="L172" i="15"/>
  <c r="L36" i="15"/>
  <c r="L52" i="15"/>
  <c r="L68" i="15"/>
  <c r="L84" i="15"/>
  <c r="L94" i="15"/>
  <c r="L105" i="15"/>
  <c r="L116" i="15"/>
  <c r="L126" i="15"/>
  <c r="L137" i="15"/>
  <c r="L148" i="15"/>
  <c r="L158" i="15"/>
  <c r="L169" i="15"/>
  <c r="L37" i="15"/>
  <c r="L53" i="15"/>
  <c r="L69" i="15"/>
  <c r="L85" i="15"/>
  <c r="L96" i="15"/>
  <c r="L106" i="15"/>
  <c r="L117" i="15"/>
  <c r="L128" i="15"/>
  <c r="L138" i="15"/>
  <c r="L149" i="15"/>
  <c r="L160" i="15"/>
  <c r="L170" i="15"/>
  <c r="L33" i="15"/>
  <c r="L41" i="15"/>
  <c r="L49" i="15"/>
  <c r="L57" i="15"/>
  <c r="L65" i="15"/>
  <c r="L73" i="15"/>
  <c r="L81" i="15"/>
  <c r="L88" i="15"/>
  <c r="L93" i="15"/>
  <c r="L98" i="15"/>
  <c r="L104" i="15"/>
  <c r="L109" i="15"/>
  <c r="L114" i="15"/>
  <c r="L120" i="15"/>
  <c r="L125" i="15"/>
  <c r="L130" i="15"/>
  <c r="L136" i="15"/>
  <c r="L141" i="15"/>
  <c r="L146" i="15"/>
  <c r="L152" i="15"/>
  <c r="L157" i="15"/>
  <c r="L162" i="15"/>
  <c r="L168" i="15"/>
  <c r="L173" i="15"/>
  <c r="L177" i="15"/>
  <c r="L44" i="15"/>
  <c r="L60" i="15"/>
  <c r="L76" i="15"/>
  <c r="L89" i="15"/>
  <c r="L100" i="15"/>
  <c r="L110" i="15"/>
  <c r="L121" i="15"/>
  <c r="L132" i="15"/>
  <c r="L142" i="15"/>
  <c r="L153" i="15"/>
  <c r="L164" i="15"/>
  <c r="L174" i="15"/>
  <c r="L178" i="15"/>
  <c r="L45" i="15"/>
  <c r="L61" i="15"/>
  <c r="L77" i="15"/>
  <c r="L90" i="15"/>
  <c r="L101" i="15"/>
  <c r="L112" i="15"/>
  <c r="L122" i="15"/>
  <c r="L133" i="15"/>
  <c r="L144" i="15"/>
  <c r="L154" i="15"/>
  <c r="L165" i="15"/>
  <c r="L31" i="15"/>
  <c r="AE24" i="16"/>
  <c r="C9" i="25"/>
  <c r="AE26" i="16"/>
  <c r="AE15" i="16"/>
  <c r="AE17" i="16"/>
  <c r="L13" i="15"/>
  <c r="X8" i="16"/>
  <c r="Z9" i="16" s="1"/>
  <c r="C9" i="24"/>
  <c r="AE16" i="16"/>
  <c r="AE18" i="16"/>
  <c r="I2" i="19"/>
  <c r="J1" i="19"/>
  <c r="I1" i="18"/>
  <c r="H2" i="18"/>
  <c r="S13" i="15"/>
  <c r="Z13" i="15"/>
  <c r="AL27" i="16"/>
  <c r="AE13" i="16"/>
  <c r="AE25" i="16"/>
  <c r="AL28" i="16"/>
  <c r="AE21" i="16"/>
  <c r="AE23" i="16"/>
  <c r="AL14" i="16"/>
  <c r="AL21" i="16"/>
  <c r="Q15" i="16"/>
  <c r="AL17" i="16"/>
  <c r="AL24" i="16"/>
  <c r="Q19" i="16"/>
  <c r="AL20" i="16"/>
  <c r="AL23" i="16"/>
  <c r="Q13" i="16"/>
  <c r="J16" i="16"/>
  <c r="Q17" i="16"/>
  <c r="J13" i="16"/>
  <c r="J8" i="16" s="1"/>
  <c r="AL19" i="16"/>
  <c r="AL16" i="16"/>
  <c r="AL15" i="16"/>
  <c r="AL25" i="16"/>
  <c r="J15" i="16"/>
  <c r="Q14" i="16"/>
  <c r="AL13" i="16"/>
  <c r="AL29" i="16"/>
  <c r="AL18" i="16"/>
  <c r="AL22" i="16"/>
  <c r="X11" i="16"/>
  <c r="AE8" i="16" l="1"/>
  <c r="I1" i="20"/>
  <c r="I2" i="20" s="1"/>
  <c r="AL8" i="16"/>
  <c r="AN9" i="16" s="1"/>
  <c r="C10" i="19"/>
  <c r="C10" i="18"/>
  <c r="C10" i="20"/>
  <c r="Q8" i="16"/>
  <c r="S9" i="16" s="1"/>
  <c r="J2" i="19"/>
  <c r="K1" i="19"/>
  <c r="J1" i="18"/>
  <c r="I2" i="18"/>
  <c r="AG9" i="16"/>
  <c r="AE11" i="16"/>
  <c r="Q11" i="16"/>
  <c r="L9" i="16"/>
  <c r="AL11" i="16"/>
  <c r="J11" i="16"/>
  <c r="Z11" i="15"/>
  <c r="L11" i="15"/>
  <c r="S11" i="15"/>
  <c r="Z8" i="15"/>
  <c r="AB9" i="15" s="1"/>
  <c r="L8" i="15"/>
  <c r="N9" i="15" s="1"/>
  <c r="S8" i="15"/>
  <c r="U9" i="15" s="1"/>
  <c r="J1" i="20" l="1"/>
  <c r="J2" i="20" s="1"/>
  <c r="K2" i="19"/>
  <c r="L1" i="19"/>
  <c r="J2" i="18"/>
  <c r="K1" i="18"/>
  <c r="G86" i="8"/>
  <c r="G85" i="8"/>
  <c r="G84" i="8"/>
  <c r="G83" i="8"/>
  <c r="G81" i="8"/>
  <c r="G79" i="8"/>
  <c r="C20" i="14"/>
  <c r="G80" i="8" s="1"/>
  <c r="E44" i="9"/>
  <c r="C25" i="9"/>
  <c r="C26" i="9"/>
  <c r="C27" i="9"/>
  <c r="C28" i="9"/>
  <c r="C29" i="9"/>
  <c r="C30" i="9"/>
  <c r="C24" i="9"/>
  <c r="K1" i="20" l="1"/>
  <c r="L1" i="20" s="1"/>
  <c r="L2" i="19"/>
  <c r="M1" i="19"/>
  <c r="K2" i="18"/>
  <c r="L1" i="18"/>
  <c r="K2" i="20" l="1"/>
  <c r="M1" i="20"/>
  <c r="L2" i="20"/>
  <c r="M2" i="19"/>
  <c r="N1" i="19"/>
  <c r="L2" i="18"/>
  <c r="M1" i="18"/>
  <c r="P32" i="13"/>
  <c r="O32" i="13"/>
  <c r="N32" i="13"/>
  <c r="M32" i="13"/>
  <c r="L32" i="13"/>
  <c r="K32" i="13"/>
  <c r="J32" i="13"/>
  <c r="I32" i="13"/>
  <c r="H32" i="13"/>
  <c r="G32" i="13"/>
  <c r="F32" i="13"/>
  <c r="P25" i="13"/>
  <c r="O25" i="13"/>
  <c r="N25" i="13"/>
  <c r="M25" i="13"/>
  <c r="L25" i="13"/>
  <c r="K25" i="13"/>
  <c r="J25" i="13"/>
  <c r="I25" i="13"/>
  <c r="H25" i="13"/>
  <c r="G25" i="13"/>
  <c r="F2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AD52" i="13"/>
  <c r="AP52" i="13" s="1"/>
  <c r="BB52" i="13" s="1"/>
  <c r="BN52" i="13" s="1"/>
  <c r="BZ52" i="13" s="1"/>
  <c r="AE52" i="13"/>
  <c r="AQ52" i="13" s="1"/>
  <c r="BC52" i="13" s="1"/>
  <c r="BO52" i="13" s="1"/>
  <c r="CA52" i="13" s="1"/>
  <c r="AF52" i="13"/>
  <c r="AR52" i="13" s="1"/>
  <c r="BD52" i="13" s="1"/>
  <c r="BP52" i="13" s="1"/>
  <c r="CB52" i="13" s="1"/>
  <c r="CB57" i="13" s="1"/>
  <c r="U52" i="13"/>
  <c r="AG52" i="13" s="1"/>
  <c r="AS52" i="13" s="1"/>
  <c r="BE52" i="13" s="1"/>
  <c r="BQ52" i="13" s="1"/>
  <c r="AH52" i="13"/>
  <c r="AT52" i="13" s="1"/>
  <c r="BF52" i="13" s="1"/>
  <c r="BR52" i="13" s="1"/>
  <c r="AI52" i="13"/>
  <c r="AU52" i="13" s="1"/>
  <c r="BG52" i="13" s="1"/>
  <c r="BS52" i="13" s="1"/>
  <c r="X52" i="13"/>
  <c r="AJ52" i="13" s="1"/>
  <c r="AV52" i="13" s="1"/>
  <c r="BH52" i="13" s="1"/>
  <c r="BT52" i="13" s="1"/>
  <c r="Y52" i="13"/>
  <c r="AK52" i="13" s="1"/>
  <c r="AW52" i="13" s="1"/>
  <c r="BI52" i="13" s="1"/>
  <c r="BU52" i="13" s="1"/>
  <c r="BU57" i="13" s="1"/>
  <c r="Z52" i="13"/>
  <c r="AL52" i="13" s="1"/>
  <c r="AX52" i="13" s="1"/>
  <c r="BJ52" i="13" s="1"/>
  <c r="BV52" i="13" s="1"/>
  <c r="BV57" i="13" s="1"/>
  <c r="AA52" i="13"/>
  <c r="AB52" i="13"/>
  <c r="AN52" i="13" s="1"/>
  <c r="AZ52" i="13" s="1"/>
  <c r="BL52" i="13" s="1"/>
  <c r="BX52" i="13" s="1"/>
  <c r="BX57" i="13" s="1"/>
  <c r="R53" i="13"/>
  <c r="AD53" i="13" s="1"/>
  <c r="AP53" i="13" s="1"/>
  <c r="BB53" i="13" s="1"/>
  <c r="BN53" i="13" s="1"/>
  <c r="S53" i="13"/>
  <c r="T53" i="13"/>
  <c r="AF53" i="13" s="1"/>
  <c r="U53" i="13"/>
  <c r="AG53" i="13" s="1"/>
  <c r="AS53" i="13" s="1"/>
  <c r="BE53" i="13" s="1"/>
  <c r="BQ53" i="13" s="1"/>
  <c r="V53" i="13"/>
  <c r="AH53" i="13" s="1"/>
  <c r="AT53" i="13" s="1"/>
  <c r="BF53" i="13" s="1"/>
  <c r="BR53" i="13" s="1"/>
  <c r="AI53" i="13"/>
  <c r="AU53" i="13" s="1"/>
  <c r="BG53" i="13" s="1"/>
  <c r="BS53" i="13" s="1"/>
  <c r="X53" i="13"/>
  <c r="AJ53" i="13" s="1"/>
  <c r="AV53" i="13" s="1"/>
  <c r="Y53" i="13"/>
  <c r="AK53" i="13" s="1"/>
  <c r="AW53" i="13" s="1"/>
  <c r="BI53" i="13" s="1"/>
  <c r="Z53" i="13"/>
  <c r="AL53" i="13" s="1"/>
  <c r="AX53" i="13" s="1"/>
  <c r="BJ53" i="13" s="1"/>
  <c r="AA53" i="13"/>
  <c r="AM53" i="13" s="1"/>
  <c r="AY53" i="13" s="1"/>
  <c r="BK53" i="13" s="1"/>
  <c r="AB53" i="13"/>
  <c r="AN53" i="13" s="1"/>
  <c r="R54" i="13"/>
  <c r="AD54" i="13" s="1"/>
  <c r="AP54" i="13" s="1"/>
  <c r="BB54" i="13" s="1"/>
  <c r="BN54" i="13" s="1"/>
  <c r="S54" i="13"/>
  <c r="AE54" i="13" s="1"/>
  <c r="AQ54" i="13" s="1"/>
  <c r="BC54" i="13" s="1"/>
  <c r="BO54" i="13" s="1"/>
  <c r="T54" i="13"/>
  <c r="AF54" i="13" s="1"/>
  <c r="AR54" i="13" s="1"/>
  <c r="BD54" i="13" s="1"/>
  <c r="BP54" i="13" s="1"/>
  <c r="U54" i="13"/>
  <c r="AG54" i="13" s="1"/>
  <c r="AS54" i="13" s="1"/>
  <c r="BE54" i="13" s="1"/>
  <c r="BQ54" i="13" s="1"/>
  <c r="V54" i="13"/>
  <c r="AH54" i="13" s="1"/>
  <c r="AT54" i="13" s="1"/>
  <c r="BF54" i="13" s="1"/>
  <c r="BR54" i="13" s="1"/>
  <c r="W54" i="13"/>
  <c r="AI54" i="13" s="1"/>
  <c r="AU54" i="13" s="1"/>
  <c r="BG54" i="13" s="1"/>
  <c r="BS54" i="13" s="1"/>
  <c r="X54" i="13"/>
  <c r="AJ54" i="13" s="1"/>
  <c r="AV54" i="13" s="1"/>
  <c r="BH54" i="13" s="1"/>
  <c r="BT54" i="13" s="1"/>
  <c r="Y54" i="13"/>
  <c r="AK54" i="13" s="1"/>
  <c r="AW54" i="13" s="1"/>
  <c r="BI54" i="13" s="1"/>
  <c r="Z54" i="13"/>
  <c r="AL54" i="13" s="1"/>
  <c r="AX54" i="13" s="1"/>
  <c r="BJ54" i="13" s="1"/>
  <c r="AA54" i="13"/>
  <c r="AM54" i="13" s="1"/>
  <c r="AY54" i="13" s="1"/>
  <c r="BK54" i="13" s="1"/>
  <c r="AB54" i="13"/>
  <c r="AN54" i="13" s="1"/>
  <c r="AZ54" i="13" s="1"/>
  <c r="BL54" i="13" s="1"/>
  <c r="AD55" i="13"/>
  <c r="AP55" i="13" s="1"/>
  <c r="BB55" i="13" s="1"/>
  <c r="BN55" i="13" s="1"/>
  <c r="BZ55" i="13" s="1"/>
  <c r="AE55" i="13"/>
  <c r="AQ55" i="13" s="1"/>
  <c r="BC55" i="13" s="1"/>
  <c r="BO55" i="13" s="1"/>
  <c r="CA55" i="13" s="1"/>
  <c r="AF55" i="13"/>
  <c r="AR55" i="13" s="1"/>
  <c r="BD55" i="13" s="1"/>
  <c r="BP55" i="13" s="1"/>
  <c r="CB55" i="13" s="1"/>
  <c r="AG55" i="13"/>
  <c r="AS55" i="13" s="1"/>
  <c r="BE55" i="13" s="1"/>
  <c r="BQ55" i="13" s="1"/>
  <c r="CC55" i="13" s="1"/>
  <c r="CC57" i="13" s="1"/>
  <c r="AH55" i="13"/>
  <c r="AT55" i="13" s="1"/>
  <c r="BF55" i="13" s="1"/>
  <c r="BR55" i="13" s="1"/>
  <c r="AI55" i="13"/>
  <c r="AU55" i="13" s="1"/>
  <c r="BG55" i="13" s="1"/>
  <c r="BS55" i="13" s="1"/>
  <c r="AJ55" i="13"/>
  <c r="AV55" i="13" s="1"/>
  <c r="BH55" i="13" s="1"/>
  <c r="BT55" i="13" s="1"/>
  <c r="AK55" i="13"/>
  <c r="AW55" i="13" s="1"/>
  <c r="BI55" i="13" s="1"/>
  <c r="Z55" i="13"/>
  <c r="AL55" i="13" s="1"/>
  <c r="AX55" i="13" s="1"/>
  <c r="BJ55" i="13" s="1"/>
  <c r="AA55" i="13"/>
  <c r="AM55" i="13" s="1"/>
  <c r="AY55" i="13" s="1"/>
  <c r="BK55" i="13" s="1"/>
  <c r="AB55" i="13"/>
  <c r="AN55" i="13" s="1"/>
  <c r="AZ55" i="13" s="1"/>
  <c r="BL55" i="13" s="1"/>
  <c r="AC52" i="13"/>
  <c r="AO52" i="13" s="1"/>
  <c r="BA52" i="13" s="1"/>
  <c r="BM52" i="13" s="1"/>
  <c r="BY52" i="13" s="1"/>
  <c r="BY57" i="13" s="1"/>
  <c r="BY64" i="13" s="1"/>
  <c r="Q53" i="13"/>
  <c r="AC53" i="13" s="1"/>
  <c r="AO53" i="13" s="1"/>
  <c r="BA53" i="13" s="1"/>
  <c r="BM53" i="13" s="1"/>
  <c r="Q54" i="13"/>
  <c r="AC54" i="13" s="1"/>
  <c r="AO54" i="13" s="1"/>
  <c r="BA54" i="13" s="1"/>
  <c r="BM54" i="13" s="1"/>
  <c r="AC55" i="13"/>
  <c r="AO55" i="13" s="1"/>
  <c r="BA55" i="13" s="1"/>
  <c r="BM55" i="13" s="1"/>
  <c r="BY55" i="13" s="1"/>
  <c r="AB48" i="13"/>
  <c r="AN48" i="13" s="1"/>
  <c r="AZ48" i="13" s="1"/>
  <c r="BL48" i="13" s="1"/>
  <c r="AA48" i="13"/>
  <c r="AM48" i="13" s="1"/>
  <c r="AY48" i="13" s="1"/>
  <c r="BK48" i="13" s="1"/>
  <c r="Z48" i="13"/>
  <c r="AL48" i="13" s="1"/>
  <c r="AX48" i="13" s="1"/>
  <c r="BJ48" i="13" s="1"/>
  <c r="Y48" i="13"/>
  <c r="AK48" i="13" s="1"/>
  <c r="AW48" i="13" s="1"/>
  <c r="BI48" i="13" s="1"/>
  <c r="AJ48" i="13"/>
  <c r="AV48" i="13" s="1"/>
  <c r="BH48" i="13" s="1"/>
  <c r="BT48" i="13" s="1"/>
  <c r="AI48" i="13"/>
  <c r="AU48" i="13" s="1"/>
  <c r="BG48" i="13" s="1"/>
  <c r="BS48" i="13" s="1"/>
  <c r="AH48" i="13"/>
  <c r="AT48" i="13" s="1"/>
  <c r="BF48" i="13" s="1"/>
  <c r="BR48" i="13" s="1"/>
  <c r="AG48" i="13"/>
  <c r="AS48" i="13" s="1"/>
  <c r="BE48" i="13" s="1"/>
  <c r="BQ48" i="13" s="1"/>
  <c r="AF48" i="13"/>
  <c r="AR48" i="13" s="1"/>
  <c r="BD48" i="13" s="1"/>
  <c r="BP48" i="13" s="1"/>
  <c r="AE48" i="13"/>
  <c r="AQ48" i="13" s="1"/>
  <c r="BC48" i="13" s="1"/>
  <c r="BO48" i="13" s="1"/>
  <c r="AD48" i="13"/>
  <c r="AP48" i="13" s="1"/>
  <c r="BB48" i="13" s="1"/>
  <c r="BN48" i="13" s="1"/>
  <c r="AB47" i="13"/>
  <c r="AN47" i="13" s="1"/>
  <c r="AZ47" i="13" s="1"/>
  <c r="BL47" i="13" s="1"/>
  <c r="AA47" i="13"/>
  <c r="AM47" i="13" s="1"/>
  <c r="AY47" i="13" s="1"/>
  <c r="BK47" i="13" s="1"/>
  <c r="Z47" i="13"/>
  <c r="AL47" i="13" s="1"/>
  <c r="AX47" i="13" s="1"/>
  <c r="BJ47" i="13" s="1"/>
  <c r="Y47" i="13"/>
  <c r="AK47" i="13" s="1"/>
  <c r="AW47" i="13" s="1"/>
  <c r="BI47" i="13" s="1"/>
  <c r="AJ47" i="13"/>
  <c r="AV47" i="13" s="1"/>
  <c r="BH47" i="13" s="1"/>
  <c r="BT47" i="13" s="1"/>
  <c r="AI47" i="13"/>
  <c r="AU47" i="13" s="1"/>
  <c r="BG47" i="13" s="1"/>
  <c r="BS47" i="13" s="1"/>
  <c r="AH47" i="13"/>
  <c r="AT47" i="13" s="1"/>
  <c r="BF47" i="13" s="1"/>
  <c r="BR47" i="13" s="1"/>
  <c r="AG47" i="13"/>
  <c r="AS47" i="13" s="1"/>
  <c r="BE47" i="13" s="1"/>
  <c r="BQ47" i="13" s="1"/>
  <c r="AF47" i="13"/>
  <c r="AR47" i="13" s="1"/>
  <c r="BD47" i="13" s="1"/>
  <c r="BP47" i="13" s="1"/>
  <c r="AE47" i="13"/>
  <c r="AQ47" i="13" s="1"/>
  <c r="BC47" i="13" s="1"/>
  <c r="BO47" i="13" s="1"/>
  <c r="AD47" i="13"/>
  <c r="AP47" i="13" s="1"/>
  <c r="BB47" i="13" s="1"/>
  <c r="BN47" i="13" s="1"/>
  <c r="AB46" i="13"/>
  <c r="AN46" i="13" s="1"/>
  <c r="AZ46" i="13" s="1"/>
  <c r="BL46" i="13" s="1"/>
  <c r="AA46" i="13"/>
  <c r="AM46" i="13" s="1"/>
  <c r="AY46" i="13" s="1"/>
  <c r="BK46" i="13" s="1"/>
  <c r="Z46" i="13"/>
  <c r="AL46" i="13" s="1"/>
  <c r="AX46" i="13" s="1"/>
  <c r="BJ46" i="13" s="1"/>
  <c r="AK46" i="13"/>
  <c r="AW46" i="13" s="1"/>
  <c r="BI46" i="13" s="1"/>
  <c r="BU46" i="13" s="1"/>
  <c r="AJ46" i="13"/>
  <c r="AV46" i="13" s="1"/>
  <c r="BH46" i="13" s="1"/>
  <c r="BT46" i="13" s="1"/>
  <c r="AI46" i="13"/>
  <c r="AU46" i="13" s="1"/>
  <c r="BG46" i="13" s="1"/>
  <c r="BS46" i="13" s="1"/>
  <c r="AH46" i="13"/>
  <c r="AT46" i="13" s="1"/>
  <c r="BF46" i="13" s="1"/>
  <c r="BR46" i="13" s="1"/>
  <c r="AG46" i="13"/>
  <c r="AS46" i="13" s="1"/>
  <c r="BE46" i="13" s="1"/>
  <c r="BQ46" i="13" s="1"/>
  <c r="AF46" i="13"/>
  <c r="AR46" i="13" s="1"/>
  <c r="BD46" i="13" s="1"/>
  <c r="BP46" i="13" s="1"/>
  <c r="AE46" i="13"/>
  <c r="AQ46" i="13" s="1"/>
  <c r="BC46" i="13" s="1"/>
  <c r="BO46" i="13" s="1"/>
  <c r="AD46" i="13"/>
  <c r="AP46" i="13" s="1"/>
  <c r="BB46" i="13" s="1"/>
  <c r="BN46" i="13" s="1"/>
  <c r="AB45" i="13"/>
  <c r="AN45" i="13" s="1"/>
  <c r="AZ45" i="13" s="1"/>
  <c r="BL45" i="13" s="1"/>
  <c r="AA45" i="13"/>
  <c r="AM45" i="13" s="1"/>
  <c r="AY45" i="13" s="1"/>
  <c r="BK45" i="13" s="1"/>
  <c r="Z45" i="13"/>
  <c r="AL45" i="13" s="1"/>
  <c r="AX45" i="13" s="1"/>
  <c r="BJ45" i="13" s="1"/>
  <c r="Y45" i="13"/>
  <c r="AK45" i="13" s="1"/>
  <c r="AW45" i="13" s="1"/>
  <c r="BI45" i="13" s="1"/>
  <c r="AJ45" i="13"/>
  <c r="AV45" i="13" s="1"/>
  <c r="BH45" i="13" s="1"/>
  <c r="BT45" i="13" s="1"/>
  <c r="AI45" i="13"/>
  <c r="AU45" i="13" s="1"/>
  <c r="BG45" i="13" s="1"/>
  <c r="BS45" i="13" s="1"/>
  <c r="AH45" i="13"/>
  <c r="AT45" i="13" s="1"/>
  <c r="BF45" i="13" s="1"/>
  <c r="BR45" i="13" s="1"/>
  <c r="AG45" i="13"/>
  <c r="AS45" i="13" s="1"/>
  <c r="BE45" i="13" s="1"/>
  <c r="BQ45" i="13" s="1"/>
  <c r="AF45" i="13"/>
  <c r="AR45" i="13" s="1"/>
  <c r="BD45" i="13" s="1"/>
  <c r="BP45" i="13" s="1"/>
  <c r="AE45" i="13"/>
  <c r="AQ45" i="13" s="1"/>
  <c r="BC45" i="13" s="1"/>
  <c r="BO45" i="13" s="1"/>
  <c r="AD45" i="13"/>
  <c r="AP45" i="13" s="1"/>
  <c r="BB45" i="13" s="1"/>
  <c r="BN45" i="13" s="1"/>
  <c r="AB44" i="13"/>
  <c r="AN44" i="13" s="1"/>
  <c r="AZ44" i="13" s="1"/>
  <c r="BL44" i="13" s="1"/>
  <c r="AA44" i="13"/>
  <c r="AM44" i="13" s="1"/>
  <c r="AY44" i="13" s="1"/>
  <c r="BK44" i="13" s="1"/>
  <c r="Z44" i="13"/>
  <c r="AL44" i="13" s="1"/>
  <c r="AX44" i="13" s="1"/>
  <c r="BJ44" i="13" s="1"/>
  <c r="Y44" i="13"/>
  <c r="AK44" i="13" s="1"/>
  <c r="AW44" i="13" s="1"/>
  <c r="BI44" i="13" s="1"/>
  <c r="AJ44" i="13"/>
  <c r="AV44" i="13" s="1"/>
  <c r="BH44" i="13" s="1"/>
  <c r="BT44" i="13" s="1"/>
  <c r="AI44" i="13"/>
  <c r="AU44" i="13" s="1"/>
  <c r="BG44" i="13" s="1"/>
  <c r="BS44" i="13" s="1"/>
  <c r="AH44" i="13"/>
  <c r="AT44" i="13" s="1"/>
  <c r="BF44" i="13" s="1"/>
  <c r="BR44" i="13" s="1"/>
  <c r="AG44" i="13"/>
  <c r="AS44" i="13" s="1"/>
  <c r="BE44" i="13" s="1"/>
  <c r="BQ44" i="13" s="1"/>
  <c r="AF44" i="13"/>
  <c r="AR44" i="13" s="1"/>
  <c r="BD44" i="13" s="1"/>
  <c r="BP44" i="13" s="1"/>
  <c r="AE44" i="13"/>
  <c r="AQ44" i="13" s="1"/>
  <c r="BC44" i="13" s="1"/>
  <c r="BO44" i="13" s="1"/>
  <c r="AD44" i="13"/>
  <c r="AP44" i="13" s="1"/>
  <c r="BB44" i="13" s="1"/>
  <c r="BN44" i="13" s="1"/>
  <c r="AB43" i="13"/>
  <c r="AN43" i="13" s="1"/>
  <c r="AZ43" i="13" s="1"/>
  <c r="BL43" i="13" s="1"/>
  <c r="AA43" i="13"/>
  <c r="AM43" i="13" s="1"/>
  <c r="AY43" i="13" s="1"/>
  <c r="BK43" i="13" s="1"/>
  <c r="Z43" i="13"/>
  <c r="AL43" i="13" s="1"/>
  <c r="AX43" i="13" s="1"/>
  <c r="BJ43" i="13" s="1"/>
  <c r="Y43" i="13"/>
  <c r="AK43" i="13" s="1"/>
  <c r="AW43" i="13" s="1"/>
  <c r="BI43" i="13" s="1"/>
  <c r="AJ43" i="13"/>
  <c r="AV43" i="13" s="1"/>
  <c r="BH43" i="13" s="1"/>
  <c r="BT43" i="13" s="1"/>
  <c r="AI43" i="13"/>
  <c r="AU43" i="13" s="1"/>
  <c r="BG43" i="13" s="1"/>
  <c r="BS43" i="13" s="1"/>
  <c r="AH43" i="13"/>
  <c r="AT43" i="13" s="1"/>
  <c r="BF43" i="13" s="1"/>
  <c r="BR43" i="13" s="1"/>
  <c r="AG43" i="13"/>
  <c r="AS43" i="13" s="1"/>
  <c r="BE43" i="13" s="1"/>
  <c r="BQ43" i="13" s="1"/>
  <c r="AF43" i="13"/>
  <c r="AR43" i="13" s="1"/>
  <c r="BD43" i="13" s="1"/>
  <c r="BP43" i="13" s="1"/>
  <c r="AE43" i="13"/>
  <c r="AQ43" i="13" s="1"/>
  <c r="BC43" i="13" s="1"/>
  <c r="BO43" i="13" s="1"/>
  <c r="AD43" i="13"/>
  <c r="AP43" i="13" s="1"/>
  <c r="BB43" i="13" s="1"/>
  <c r="BN43" i="13" s="1"/>
  <c r="AB42" i="13"/>
  <c r="AN42" i="13" s="1"/>
  <c r="AZ42" i="13" s="1"/>
  <c r="BL42" i="13" s="1"/>
  <c r="AA42" i="13"/>
  <c r="AM42" i="13" s="1"/>
  <c r="AY42" i="13" s="1"/>
  <c r="BK42" i="13" s="1"/>
  <c r="Z42" i="13"/>
  <c r="AL42" i="13" s="1"/>
  <c r="AX42" i="13" s="1"/>
  <c r="BJ42" i="13" s="1"/>
  <c r="Y42" i="13"/>
  <c r="AK42" i="13" s="1"/>
  <c r="AW42" i="13" s="1"/>
  <c r="BI42" i="13" s="1"/>
  <c r="AJ42" i="13"/>
  <c r="AV42" i="13" s="1"/>
  <c r="BH42" i="13" s="1"/>
  <c r="BT42" i="13" s="1"/>
  <c r="AI42" i="13"/>
  <c r="AU42" i="13" s="1"/>
  <c r="BG42" i="13" s="1"/>
  <c r="BS42" i="13" s="1"/>
  <c r="AH42" i="13"/>
  <c r="AT42" i="13" s="1"/>
  <c r="BF42" i="13" s="1"/>
  <c r="BR42" i="13" s="1"/>
  <c r="AG42" i="13"/>
  <c r="AS42" i="13" s="1"/>
  <c r="BE42" i="13" s="1"/>
  <c r="BQ42" i="13" s="1"/>
  <c r="AF42" i="13"/>
  <c r="AR42" i="13" s="1"/>
  <c r="BD42" i="13" s="1"/>
  <c r="BP42" i="13" s="1"/>
  <c r="AE42" i="13"/>
  <c r="AQ42" i="13" s="1"/>
  <c r="BC42" i="13" s="1"/>
  <c r="BO42" i="13" s="1"/>
  <c r="AD42" i="13"/>
  <c r="AP42" i="13" s="1"/>
  <c r="BB42" i="13" s="1"/>
  <c r="BN42" i="13" s="1"/>
  <c r="AB41" i="13"/>
  <c r="AN41" i="13" s="1"/>
  <c r="AZ41" i="13" s="1"/>
  <c r="BL41" i="13" s="1"/>
  <c r="AA41" i="13"/>
  <c r="AM41" i="13" s="1"/>
  <c r="AY41" i="13" s="1"/>
  <c r="BK41" i="13" s="1"/>
  <c r="Z41" i="13"/>
  <c r="AL41" i="13" s="1"/>
  <c r="AX41" i="13" s="1"/>
  <c r="BJ41" i="13" s="1"/>
  <c r="Y41" i="13"/>
  <c r="AK41" i="13" s="1"/>
  <c r="AW41" i="13" s="1"/>
  <c r="BI41" i="13" s="1"/>
  <c r="AJ41" i="13"/>
  <c r="AV41" i="13" s="1"/>
  <c r="BH41" i="13" s="1"/>
  <c r="BT41" i="13" s="1"/>
  <c r="AI41" i="13"/>
  <c r="AU41" i="13" s="1"/>
  <c r="BG41" i="13" s="1"/>
  <c r="BS41" i="13" s="1"/>
  <c r="AH41" i="13"/>
  <c r="AT41" i="13" s="1"/>
  <c r="BF41" i="13" s="1"/>
  <c r="BR41" i="13" s="1"/>
  <c r="AG41" i="13"/>
  <c r="AS41" i="13" s="1"/>
  <c r="BE41" i="13" s="1"/>
  <c r="BQ41" i="13" s="1"/>
  <c r="AF41" i="13"/>
  <c r="AR41" i="13" s="1"/>
  <c r="BD41" i="13" s="1"/>
  <c r="BP41" i="13" s="1"/>
  <c r="AE41" i="13"/>
  <c r="AQ41" i="13" s="1"/>
  <c r="BC41" i="13" s="1"/>
  <c r="BO41" i="13" s="1"/>
  <c r="AD41" i="13"/>
  <c r="AP41" i="13" s="1"/>
  <c r="BB41" i="13" s="1"/>
  <c r="BN41" i="13" s="1"/>
  <c r="AB40" i="13"/>
  <c r="AN40" i="13" s="1"/>
  <c r="AZ40" i="13" s="1"/>
  <c r="BL40" i="13" s="1"/>
  <c r="AA40" i="13"/>
  <c r="AM40" i="13" s="1"/>
  <c r="AY40" i="13" s="1"/>
  <c r="BK40" i="13" s="1"/>
  <c r="Z40" i="13"/>
  <c r="AL40" i="13" s="1"/>
  <c r="AX40" i="13" s="1"/>
  <c r="BJ40" i="13" s="1"/>
  <c r="Y40" i="13"/>
  <c r="AK40" i="13" s="1"/>
  <c r="AW40" i="13" s="1"/>
  <c r="BI40" i="13" s="1"/>
  <c r="AJ40" i="13"/>
  <c r="AV40" i="13" s="1"/>
  <c r="BH40" i="13" s="1"/>
  <c r="BT40" i="13" s="1"/>
  <c r="AI40" i="13"/>
  <c r="AU40" i="13" s="1"/>
  <c r="BG40" i="13" s="1"/>
  <c r="BS40" i="13" s="1"/>
  <c r="AH40" i="13"/>
  <c r="AT40" i="13" s="1"/>
  <c r="BF40" i="13" s="1"/>
  <c r="BR40" i="13" s="1"/>
  <c r="AG40" i="13"/>
  <c r="AS40" i="13" s="1"/>
  <c r="BE40" i="13" s="1"/>
  <c r="BQ40" i="13" s="1"/>
  <c r="AF40" i="13"/>
  <c r="AR40" i="13" s="1"/>
  <c r="BD40" i="13" s="1"/>
  <c r="BP40" i="13" s="1"/>
  <c r="AE40" i="13"/>
  <c r="AQ40" i="13" s="1"/>
  <c r="BC40" i="13" s="1"/>
  <c r="BO40" i="13" s="1"/>
  <c r="AD40" i="13"/>
  <c r="AP40" i="13" s="1"/>
  <c r="BB40" i="13" s="1"/>
  <c r="BN40" i="13" s="1"/>
  <c r="AB39" i="13"/>
  <c r="AN39" i="13" s="1"/>
  <c r="AZ39" i="13" s="1"/>
  <c r="BL39" i="13" s="1"/>
  <c r="AA39" i="13"/>
  <c r="AM39" i="13" s="1"/>
  <c r="AY39" i="13" s="1"/>
  <c r="BK39" i="13" s="1"/>
  <c r="Z39" i="13"/>
  <c r="AL39" i="13" s="1"/>
  <c r="AX39" i="13" s="1"/>
  <c r="BJ39" i="13" s="1"/>
  <c r="Y39" i="13"/>
  <c r="AJ39" i="13"/>
  <c r="AV39" i="13" s="1"/>
  <c r="BH39" i="13" s="1"/>
  <c r="BT39" i="13" s="1"/>
  <c r="AI39" i="13"/>
  <c r="AU39" i="13" s="1"/>
  <c r="BG39" i="13" s="1"/>
  <c r="BS39" i="13" s="1"/>
  <c r="AH39" i="13"/>
  <c r="AT39" i="13" s="1"/>
  <c r="BF39" i="13" s="1"/>
  <c r="BR39" i="13" s="1"/>
  <c r="AG39" i="13"/>
  <c r="AS39" i="13" s="1"/>
  <c r="BE39" i="13" s="1"/>
  <c r="BQ39" i="13" s="1"/>
  <c r="AF39" i="13"/>
  <c r="AR39" i="13" s="1"/>
  <c r="BD39" i="13" s="1"/>
  <c r="BP39" i="13" s="1"/>
  <c r="AE39" i="13"/>
  <c r="AQ39" i="13" s="1"/>
  <c r="BC39" i="13" s="1"/>
  <c r="BO39" i="13" s="1"/>
  <c r="AD39" i="13"/>
  <c r="AP39" i="13" s="1"/>
  <c r="BB39" i="13" s="1"/>
  <c r="BN39" i="13" s="1"/>
  <c r="AB38" i="13"/>
  <c r="AA38" i="13"/>
  <c r="AM38" i="13" s="1"/>
  <c r="AY38" i="13" s="1"/>
  <c r="BK38" i="13" s="1"/>
  <c r="Z38" i="13"/>
  <c r="AL38" i="13" s="1"/>
  <c r="AX38" i="13" s="1"/>
  <c r="BJ38" i="13" s="1"/>
  <c r="Y38" i="13"/>
  <c r="AK38" i="13" s="1"/>
  <c r="AW38" i="13" s="1"/>
  <c r="BI38" i="13" s="1"/>
  <c r="AJ38" i="13"/>
  <c r="AV38" i="13" s="1"/>
  <c r="BH38" i="13" s="1"/>
  <c r="BT38" i="13" s="1"/>
  <c r="AI38" i="13"/>
  <c r="AU38" i="13" s="1"/>
  <c r="BG38" i="13" s="1"/>
  <c r="BS38" i="13" s="1"/>
  <c r="AH38" i="13"/>
  <c r="AT38" i="13" s="1"/>
  <c r="BF38" i="13" s="1"/>
  <c r="BR38" i="13" s="1"/>
  <c r="AG38" i="13"/>
  <c r="AS38" i="13" s="1"/>
  <c r="BE38" i="13" s="1"/>
  <c r="BQ38" i="13" s="1"/>
  <c r="AF38" i="13"/>
  <c r="AR38" i="13" s="1"/>
  <c r="BD38" i="13" s="1"/>
  <c r="BP38" i="13" s="1"/>
  <c r="AE38" i="13"/>
  <c r="AQ38" i="13" s="1"/>
  <c r="BC38" i="13" s="1"/>
  <c r="BO38" i="13" s="1"/>
  <c r="AD38" i="13"/>
  <c r="AP38" i="13" s="1"/>
  <c r="BB38" i="13" s="1"/>
  <c r="BN38" i="13" s="1"/>
  <c r="AB37" i="13"/>
  <c r="AN37" i="13" s="1"/>
  <c r="AZ37" i="13" s="1"/>
  <c r="BL37" i="13" s="1"/>
  <c r="AA37" i="13"/>
  <c r="AM37" i="13" s="1"/>
  <c r="AY37" i="13" s="1"/>
  <c r="BK37" i="13" s="1"/>
  <c r="Z37" i="13"/>
  <c r="AL37" i="13" s="1"/>
  <c r="AX37" i="13" s="1"/>
  <c r="BJ37" i="13" s="1"/>
  <c r="Y37" i="13"/>
  <c r="AK37" i="13" s="1"/>
  <c r="AW37" i="13" s="1"/>
  <c r="BI37" i="13" s="1"/>
  <c r="AJ37" i="13"/>
  <c r="AV37" i="13" s="1"/>
  <c r="BH37" i="13" s="1"/>
  <c r="BT37" i="13" s="1"/>
  <c r="AI37" i="13"/>
  <c r="AU37" i="13" s="1"/>
  <c r="BG37" i="13" s="1"/>
  <c r="BS37" i="13" s="1"/>
  <c r="AH37" i="13"/>
  <c r="AT37" i="13" s="1"/>
  <c r="BF37" i="13" s="1"/>
  <c r="BR37" i="13" s="1"/>
  <c r="AG37" i="13"/>
  <c r="AS37" i="13" s="1"/>
  <c r="BE37" i="13" s="1"/>
  <c r="BQ37" i="13" s="1"/>
  <c r="AF37" i="13"/>
  <c r="AR37" i="13" s="1"/>
  <c r="BD37" i="13" s="1"/>
  <c r="BP37" i="13" s="1"/>
  <c r="AE37" i="13"/>
  <c r="AQ37" i="13" s="1"/>
  <c r="BC37" i="13" s="1"/>
  <c r="BO37" i="13" s="1"/>
  <c r="AD37" i="13"/>
  <c r="AP37" i="13" s="1"/>
  <c r="BB37" i="13" s="1"/>
  <c r="BN37" i="13" s="1"/>
  <c r="AB36" i="13"/>
  <c r="AN36" i="13" s="1"/>
  <c r="AZ36" i="13" s="1"/>
  <c r="BL36" i="13" s="1"/>
  <c r="AA36" i="13"/>
  <c r="AM36" i="13" s="1"/>
  <c r="AY36" i="13" s="1"/>
  <c r="BK36" i="13" s="1"/>
  <c r="Z36" i="13"/>
  <c r="AL36" i="13" s="1"/>
  <c r="AX36" i="13" s="1"/>
  <c r="BJ36" i="13" s="1"/>
  <c r="Y36" i="13"/>
  <c r="AK36" i="13" s="1"/>
  <c r="AW36" i="13" s="1"/>
  <c r="BI36" i="13" s="1"/>
  <c r="AJ36" i="13"/>
  <c r="AV36" i="13" s="1"/>
  <c r="BH36" i="13" s="1"/>
  <c r="BT36" i="13" s="1"/>
  <c r="AI36" i="13"/>
  <c r="AU36" i="13" s="1"/>
  <c r="BG36" i="13" s="1"/>
  <c r="BS36" i="13" s="1"/>
  <c r="AH36" i="13"/>
  <c r="AT36" i="13" s="1"/>
  <c r="BF36" i="13" s="1"/>
  <c r="BR36" i="13" s="1"/>
  <c r="AG36" i="13"/>
  <c r="AS36" i="13" s="1"/>
  <c r="BE36" i="13" s="1"/>
  <c r="BQ36" i="13" s="1"/>
  <c r="AF36" i="13"/>
  <c r="AR36" i="13" s="1"/>
  <c r="BD36" i="13" s="1"/>
  <c r="BP36" i="13" s="1"/>
  <c r="AE36" i="13"/>
  <c r="AQ36" i="13" s="1"/>
  <c r="BC36" i="13" s="1"/>
  <c r="BO36" i="13" s="1"/>
  <c r="AD36" i="13"/>
  <c r="AP36" i="13" s="1"/>
  <c r="BB36" i="13" s="1"/>
  <c r="BN36" i="13" s="1"/>
  <c r="AB35" i="13"/>
  <c r="AN35" i="13" s="1"/>
  <c r="AZ35" i="13" s="1"/>
  <c r="BL35" i="13" s="1"/>
  <c r="AA35" i="13"/>
  <c r="AM35" i="13" s="1"/>
  <c r="Z35" i="13"/>
  <c r="AL35" i="13" s="1"/>
  <c r="AX35" i="13" s="1"/>
  <c r="BJ35" i="13" s="1"/>
  <c r="Y35" i="13"/>
  <c r="AK35" i="13" s="1"/>
  <c r="AW35" i="13" s="1"/>
  <c r="BI35" i="13" s="1"/>
  <c r="AJ35" i="13"/>
  <c r="AV35" i="13" s="1"/>
  <c r="BH35" i="13" s="1"/>
  <c r="BT35" i="13" s="1"/>
  <c r="AI35" i="13"/>
  <c r="AH35" i="13"/>
  <c r="AT35" i="13" s="1"/>
  <c r="BF35" i="13" s="1"/>
  <c r="BR35" i="13" s="1"/>
  <c r="AG35" i="13"/>
  <c r="AS35" i="13" s="1"/>
  <c r="BE35" i="13" s="1"/>
  <c r="BQ35" i="13" s="1"/>
  <c r="AF35" i="13"/>
  <c r="AR35" i="13" s="1"/>
  <c r="BD35" i="13" s="1"/>
  <c r="BP35" i="13" s="1"/>
  <c r="AE35" i="13"/>
  <c r="AD35" i="13"/>
  <c r="AP35" i="13" s="1"/>
  <c r="BB35" i="13" s="1"/>
  <c r="BN35" i="13" s="1"/>
  <c r="AC48" i="13"/>
  <c r="AO48" i="13" s="1"/>
  <c r="BA48" i="13" s="1"/>
  <c r="BM48" i="13" s="1"/>
  <c r="AC47" i="13"/>
  <c r="AO47" i="13" s="1"/>
  <c r="BA47" i="13" s="1"/>
  <c r="BM47" i="13" s="1"/>
  <c r="AC46" i="13"/>
  <c r="AO46" i="13" s="1"/>
  <c r="BA46" i="13" s="1"/>
  <c r="BM46" i="13" s="1"/>
  <c r="AC45" i="13"/>
  <c r="AO45" i="13" s="1"/>
  <c r="BA45" i="13" s="1"/>
  <c r="BM45" i="13" s="1"/>
  <c r="AC44" i="13"/>
  <c r="AO44" i="13" s="1"/>
  <c r="BA44" i="13" s="1"/>
  <c r="BM44" i="13" s="1"/>
  <c r="AC43" i="13"/>
  <c r="AO43" i="13" s="1"/>
  <c r="BA43" i="13" s="1"/>
  <c r="BM43" i="13" s="1"/>
  <c r="AC42" i="13"/>
  <c r="AO42" i="13" s="1"/>
  <c r="BA42" i="13" s="1"/>
  <c r="BM42" i="13" s="1"/>
  <c r="AC41" i="13"/>
  <c r="AO41" i="13" s="1"/>
  <c r="BA41" i="13" s="1"/>
  <c r="BM41" i="13" s="1"/>
  <c r="AC40" i="13"/>
  <c r="AO40" i="13" s="1"/>
  <c r="BA40" i="13" s="1"/>
  <c r="BM40" i="13" s="1"/>
  <c r="AC39" i="13"/>
  <c r="AO39" i="13" s="1"/>
  <c r="BA39" i="13" s="1"/>
  <c r="BM39" i="13" s="1"/>
  <c r="AC38" i="13"/>
  <c r="AO38" i="13" s="1"/>
  <c r="BA38" i="13" s="1"/>
  <c r="BM38" i="13" s="1"/>
  <c r="AC36" i="13"/>
  <c r="AO36" i="13" s="1"/>
  <c r="BA36" i="13" s="1"/>
  <c r="BM36" i="13" s="1"/>
  <c r="AC35" i="13"/>
  <c r="AB30" i="13"/>
  <c r="AN30" i="13" s="1"/>
  <c r="AZ30" i="13" s="1"/>
  <c r="BL30" i="13" s="1"/>
  <c r="AA30" i="13"/>
  <c r="AM30" i="13" s="1"/>
  <c r="AY30" i="13" s="1"/>
  <c r="BK30" i="13" s="1"/>
  <c r="Z30" i="13"/>
  <c r="AL30" i="13" s="1"/>
  <c r="AX30" i="13" s="1"/>
  <c r="BJ30" i="13" s="1"/>
  <c r="Y30" i="13"/>
  <c r="AK30" i="13" s="1"/>
  <c r="AW30" i="13" s="1"/>
  <c r="BI30" i="13" s="1"/>
  <c r="AJ30" i="13"/>
  <c r="AV30" i="13" s="1"/>
  <c r="BH30" i="13" s="1"/>
  <c r="BT30" i="13" s="1"/>
  <c r="AI30" i="13"/>
  <c r="AU30" i="13" s="1"/>
  <c r="BG30" i="13" s="1"/>
  <c r="BS30" i="13" s="1"/>
  <c r="AH30" i="13"/>
  <c r="AT30" i="13" s="1"/>
  <c r="BF30" i="13" s="1"/>
  <c r="BR30" i="13" s="1"/>
  <c r="AG30" i="13"/>
  <c r="AS30" i="13" s="1"/>
  <c r="BE30" i="13" s="1"/>
  <c r="BQ30" i="13" s="1"/>
  <c r="AF30" i="13"/>
  <c r="AR30" i="13" s="1"/>
  <c r="BD30" i="13" s="1"/>
  <c r="BP30" i="13" s="1"/>
  <c r="AE30" i="13"/>
  <c r="AQ30" i="13" s="1"/>
  <c r="BC30" i="13" s="1"/>
  <c r="BO30" i="13" s="1"/>
  <c r="AD30" i="13"/>
  <c r="AP30" i="13" s="1"/>
  <c r="BB30" i="13" s="1"/>
  <c r="BN30" i="13" s="1"/>
  <c r="AB29" i="13"/>
  <c r="AN29" i="13" s="1"/>
  <c r="AZ29" i="13" s="1"/>
  <c r="BL29" i="13" s="1"/>
  <c r="AA29" i="13"/>
  <c r="AM29" i="13" s="1"/>
  <c r="AY29" i="13" s="1"/>
  <c r="BK29" i="13" s="1"/>
  <c r="Z29" i="13"/>
  <c r="AL29" i="13" s="1"/>
  <c r="AX29" i="13" s="1"/>
  <c r="BJ29" i="13" s="1"/>
  <c r="Y29" i="13"/>
  <c r="AK29" i="13" s="1"/>
  <c r="AW29" i="13" s="1"/>
  <c r="BI29" i="13" s="1"/>
  <c r="AJ29" i="13"/>
  <c r="AV29" i="13" s="1"/>
  <c r="BH29" i="13" s="1"/>
  <c r="BT29" i="13" s="1"/>
  <c r="AI29" i="13"/>
  <c r="AU29" i="13" s="1"/>
  <c r="BG29" i="13" s="1"/>
  <c r="BS29" i="13" s="1"/>
  <c r="AH29" i="13"/>
  <c r="AT29" i="13" s="1"/>
  <c r="BF29" i="13" s="1"/>
  <c r="BR29" i="13" s="1"/>
  <c r="AG29" i="13"/>
  <c r="AS29" i="13" s="1"/>
  <c r="BE29" i="13" s="1"/>
  <c r="BQ29" i="13" s="1"/>
  <c r="AF29" i="13"/>
  <c r="AR29" i="13" s="1"/>
  <c r="BD29" i="13" s="1"/>
  <c r="BP29" i="13" s="1"/>
  <c r="AE29" i="13"/>
  <c r="AQ29" i="13" s="1"/>
  <c r="BC29" i="13" s="1"/>
  <c r="BO29" i="13" s="1"/>
  <c r="AD29" i="13"/>
  <c r="AP29" i="13" s="1"/>
  <c r="BB29" i="13" s="1"/>
  <c r="BN29" i="13" s="1"/>
  <c r="AB28" i="13"/>
  <c r="AN28" i="13" s="1"/>
  <c r="AZ28" i="13" s="1"/>
  <c r="BL28" i="13" s="1"/>
  <c r="AA28" i="13"/>
  <c r="AM28" i="13" s="1"/>
  <c r="AY28" i="13" s="1"/>
  <c r="BK28" i="13" s="1"/>
  <c r="Z28" i="13"/>
  <c r="AL28" i="13" s="1"/>
  <c r="AX28" i="13" s="1"/>
  <c r="BJ28" i="13" s="1"/>
  <c r="Y28" i="13"/>
  <c r="AK28" i="13" s="1"/>
  <c r="AW28" i="13" s="1"/>
  <c r="BI28" i="13" s="1"/>
  <c r="BU28" i="13" s="1"/>
  <c r="BU32" i="13" s="1"/>
  <c r="AJ28" i="13"/>
  <c r="AV28" i="13" s="1"/>
  <c r="BH28" i="13" s="1"/>
  <c r="BT28" i="13" s="1"/>
  <c r="AI28" i="13"/>
  <c r="AU28" i="13" s="1"/>
  <c r="BG28" i="13" s="1"/>
  <c r="BS28" i="13" s="1"/>
  <c r="AH28" i="13"/>
  <c r="AT28" i="13" s="1"/>
  <c r="BF28" i="13" s="1"/>
  <c r="BR28" i="13" s="1"/>
  <c r="AG28" i="13"/>
  <c r="AS28" i="13" s="1"/>
  <c r="BE28" i="13" s="1"/>
  <c r="BQ28" i="13" s="1"/>
  <c r="CC28" i="13" s="1"/>
  <c r="CC32" i="13" s="1"/>
  <c r="AF28" i="13"/>
  <c r="AR28" i="13" s="1"/>
  <c r="BD28" i="13" s="1"/>
  <c r="BP28" i="13" s="1"/>
  <c r="AE28" i="13"/>
  <c r="AQ28" i="13" s="1"/>
  <c r="BC28" i="13" s="1"/>
  <c r="BO28" i="13" s="1"/>
  <c r="AD28" i="13"/>
  <c r="AP28" i="13" s="1"/>
  <c r="BB28" i="13" s="1"/>
  <c r="BN28" i="13" s="1"/>
  <c r="AB27" i="13"/>
  <c r="AN27" i="13" s="1"/>
  <c r="AZ27" i="13" s="1"/>
  <c r="BL27" i="13" s="1"/>
  <c r="AA27" i="13"/>
  <c r="AM27" i="13" s="1"/>
  <c r="AY27" i="13" s="1"/>
  <c r="BK27" i="13" s="1"/>
  <c r="Z27" i="13"/>
  <c r="AL27" i="13" s="1"/>
  <c r="AX27" i="13" s="1"/>
  <c r="BJ27" i="13" s="1"/>
  <c r="Y27" i="13"/>
  <c r="AK27" i="13" s="1"/>
  <c r="AW27" i="13" s="1"/>
  <c r="BI27" i="13" s="1"/>
  <c r="AJ27" i="13"/>
  <c r="AV27" i="13" s="1"/>
  <c r="BH27" i="13" s="1"/>
  <c r="BT27" i="13" s="1"/>
  <c r="AI27" i="13"/>
  <c r="AU27" i="13" s="1"/>
  <c r="BG27" i="13" s="1"/>
  <c r="BS27" i="13" s="1"/>
  <c r="AH27" i="13"/>
  <c r="AT27" i="13" s="1"/>
  <c r="BF27" i="13" s="1"/>
  <c r="BR27" i="13" s="1"/>
  <c r="AG27" i="13"/>
  <c r="AS27" i="13" s="1"/>
  <c r="BE27" i="13" s="1"/>
  <c r="BQ27" i="13" s="1"/>
  <c r="AF27" i="13"/>
  <c r="AR27" i="13" s="1"/>
  <c r="BD27" i="13" s="1"/>
  <c r="BP27" i="13" s="1"/>
  <c r="AE27" i="13"/>
  <c r="AQ27" i="13" s="1"/>
  <c r="BC27" i="13" s="1"/>
  <c r="BO27" i="13" s="1"/>
  <c r="AD27" i="13"/>
  <c r="AP27" i="13" s="1"/>
  <c r="BB27" i="13" s="1"/>
  <c r="BN27" i="13" s="1"/>
  <c r="AC30" i="13"/>
  <c r="AO30" i="13" s="1"/>
  <c r="BA30" i="13" s="1"/>
  <c r="BM30" i="13" s="1"/>
  <c r="AC29" i="13"/>
  <c r="AO29" i="13" s="1"/>
  <c r="BA29" i="13" s="1"/>
  <c r="BM29" i="13" s="1"/>
  <c r="AC28" i="13"/>
  <c r="AO28" i="13" s="1"/>
  <c r="BA28" i="13" s="1"/>
  <c r="BM28" i="13" s="1"/>
  <c r="AC27" i="13"/>
  <c r="AO27" i="13" s="1"/>
  <c r="BA27" i="13" s="1"/>
  <c r="BM27" i="13" s="1"/>
  <c r="AZ23" i="13"/>
  <c r="BL23" i="13" s="1"/>
  <c r="AY23" i="13"/>
  <c r="BK23" i="13" s="1"/>
  <c r="AX23" i="13"/>
  <c r="BJ23" i="13" s="1"/>
  <c r="AW23" i="13"/>
  <c r="BI23" i="13" s="1"/>
  <c r="AV23" i="13"/>
  <c r="BH23" i="13" s="1"/>
  <c r="BT23" i="13" s="1"/>
  <c r="AU23" i="13"/>
  <c r="BG23" i="13" s="1"/>
  <c r="BS23" i="13" s="1"/>
  <c r="AT23" i="13"/>
  <c r="BF23" i="13" s="1"/>
  <c r="BR23" i="13" s="1"/>
  <c r="AS23" i="13"/>
  <c r="BE23" i="13" s="1"/>
  <c r="BQ23" i="13" s="1"/>
  <c r="AR23" i="13"/>
  <c r="BD23" i="13" s="1"/>
  <c r="BP23" i="13" s="1"/>
  <c r="AQ23" i="13"/>
  <c r="BC23" i="13" s="1"/>
  <c r="BO23" i="13" s="1"/>
  <c r="AP23" i="13"/>
  <c r="BB23" i="13" s="1"/>
  <c r="BN23" i="13" s="1"/>
  <c r="AZ22" i="13"/>
  <c r="BL22" i="13" s="1"/>
  <c r="AY22" i="13"/>
  <c r="BK22" i="13" s="1"/>
  <c r="AX22" i="13"/>
  <c r="BJ22" i="13" s="1"/>
  <c r="AW22" i="13"/>
  <c r="BI22" i="13" s="1"/>
  <c r="AV22" i="13"/>
  <c r="BH22" i="13" s="1"/>
  <c r="BT22" i="13" s="1"/>
  <c r="AU22" i="13"/>
  <c r="BG22" i="13" s="1"/>
  <c r="BS22" i="13" s="1"/>
  <c r="AT22" i="13"/>
  <c r="BF22" i="13" s="1"/>
  <c r="BR22" i="13" s="1"/>
  <c r="AS22" i="13"/>
  <c r="BE22" i="13" s="1"/>
  <c r="BQ22" i="13" s="1"/>
  <c r="AR22" i="13"/>
  <c r="BD22" i="13" s="1"/>
  <c r="BP22" i="13" s="1"/>
  <c r="AQ22" i="13"/>
  <c r="BC22" i="13" s="1"/>
  <c r="BO22" i="13" s="1"/>
  <c r="AP22" i="13"/>
  <c r="BB22" i="13" s="1"/>
  <c r="BN22" i="13" s="1"/>
  <c r="AZ21" i="13"/>
  <c r="BL21" i="13" s="1"/>
  <c r="AY21" i="13"/>
  <c r="BK21" i="13" s="1"/>
  <c r="AX21" i="13"/>
  <c r="BJ21" i="13" s="1"/>
  <c r="AW21" i="13"/>
  <c r="BI21" i="13" s="1"/>
  <c r="AV21" i="13"/>
  <c r="BH21" i="13" s="1"/>
  <c r="BT21" i="13" s="1"/>
  <c r="AU21" i="13"/>
  <c r="BG21" i="13" s="1"/>
  <c r="BS21" i="13" s="1"/>
  <c r="AT21" i="13"/>
  <c r="BF21" i="13" s="1"/>
  <c r="BR21" i="13" s="1"/>
  <c r="AS21" i="13"/>
  <c r="BE21" i="13" s="1"/>
  <c r="BQ21" i="13" s="1"/>
  <c r="AR21" i="13"/>
  <c r="BD21" i="13" s="1"/>
  <c r="BP21" i="13" s="1"/>
  <c r="AQ21" i="13"/>
  <c r="BC21" i="13" s="1"/>
  <c r="BO21" i="13" s="1"/>
  <c r="AP21" i="13"/>
  <c r="BB21" i="13" s="1"/>
  <c r="BN21" i="13" s="1"/>
  <c r="AZ20" i="13"/>
  <c r="BL20" i="13" s="1"/>
  <c r="AY20" i="13"/>
  <c r="BK20" i="13" s="1"/>
  <c r="AX20" i="13"/>
  <c r="BJ20" i="13" s="1"/>
  <c r="AW20" i="13"/>
  <c r="BI20" i="13" s="1"/>
  <c r="AV20" i="13"/>
  <c r="BH20" i="13" s="1"/>
  <c r="BT20" i="13" s="1"/>
  <c r="AU20" i="13"/>
  <c r="BG20" i="13" s="1"/>
  <c r="BS20" i="13" s="1"/>
  <c r="AT20" i="13"/>
  <c r="BF20" i="13" s="1"/>
  <c r="BR20" i="13" s="1"/>
  <c r="AS20" i="13"/>
  <c r="BE20" i="13" s="1"/>
  <c r="BQ20" i="13" s="1"/>
  <c r="AR20" i="13"/>
  <c r="BD20" i="13" s="1"/>
  <c r="BP20" i="13" s="1"/>
  <c r="AQ20" i="13"/>
  <c r="BC20" i="13" s="1"/>
  <c r="BO20" i="13" s="1"/>
  <c r="AP20" i="13"/>
  <c r="BB20" i="13" s="1"/>
  <c r="BN20" i="13" s="1"/>
  <c r="AZ19" i="13"/>
  <c r="BL19" i="13" s="1"/>
  <c r="AY19" i="13"/>
  <c r="BK19" i="13" s="1"/>
  <c r="AX19" i="13"/>
  <c r="BJ19" i="13" s="1"/>
  <c r="AW19" i="13"/>
  <c r="BI19" i="13" s="1"/>
  <c r="AV19" i="13"/>
  <c r="BH19" i="13" s="1"/>
  <c r="BT19" i="13" s="1"/>
  <c r="AU19" i="13"/>
  <c r="BG19" i="13" s="1"/>
  <c r="BS19" i="13" s="1"/>
  <c r="AT19" i="13"/>
  <c r="BF19" i="13" s="1"/>
  <c r="BR19" i="13" s="1"/>
  <c r="AS19" i="13"/>
  <c r="BE19" i="13" s="1"/>
  <c r="BQ19" i="13" s="1"/>
  <c r="AR19" i="13"/>
  <c r="BD19" i="13" s="1"/>
  <c r="BP19" i="13" s="1"/>
  <c r="AQ19" i="13"/>
  <c r="BC19" i="13" s="1"/>
  <c r="BO19" i="13" s="1"/>
  <c r="AP19" i="13"/>
  <c r="BB19" i="13" s="1"/>
  <c r="BN19" i="13" s="1"/>
  <c r="AZ18" i="13"/>
  <c r="BL18" i="13" s="1"/>
  <c r="AY18" i="13"/>
  <c r="BK18" i="13" s="1"/>
  <c r="AX18" i="13"/>
  <c r="BJ18" i="13" s="1"/>
  <c r="AW18" i="13"/>
  <c r="BI18" i="13" s="1"/>
  <c r="AV18" i="13"/>
  <c r="BH18" i="13" s="1"/>
  <c r="BT18" i="13" s="1"/>
  <c r="AU18" i="13"/>
  <c r="BG18" i="13" s="1"/>
  <c r="BS18" i="13" s="1"/>
  <c r="AT18" i="13"/>
  <c r="BF18" i="13" s="1"/>
  <c r="BR18" i="13" s="1"/>
  <c r="AS18" i="13"/>
  <c r="BE18" i="13" s="1"/>
  <c r="BQ18" i="13" s="1"/>
  <c r="BD18" i="13"/>
  <c r="BP18" i="13" s="1"/>
  <c r="BC18" i="13"/>
  <c r="BO18" i="13" s="1"/>
  <c r="BB18" i="13"/>
  <c r="BN18" i="13" s="1"/>
  <c r="AZ17" i="13"/>
  <c r="BL17" i="13" s="1"/>
  <c r="AY17" i="13"/>
  <c r="BK17" i="13" s="1"/>
  <c r="AX17" i="13"/>
  <c r="BJ17" i="13" s="1"/>
  <c r="AW17" i="13"/>
  <c r="BI17" i="13" s="1"/>
  <c r="AV17" i="13"/>
  <c r="BH17" i="13" s="1"/>
  <c r="BT17" i="13" s="1"/>
  <c r="AU17" i="13"/>
  <c r="BG17" i="13" s="1"/>
  <c r="BS17" i="13" s="1"/>
  <c r="AT17" i="13"/>
  <c r="BF17" i="13" s="1"/>
  <c r="BR17" i="13" s="1"/>
  <c r="AS17" i="13"/>
  <c r="BE17" i="13" s="1"/>
  <c r="BQ17" i="13" s="1"/>
  <c r="AR17" i="13"/>
  <c r="BD17" i="13" s="1"/>
  <c r="BP17" i="13" s="1"/>
  <c r="AQ17" i="13"/>
  <c r="BC17" i="13" s="1"/>
  <c r="BO17" i="13" s="1"/>
  <c r="AP17" i="13"/>
  <c r="BB17" i="13" s="1"/>
  <c r="BN17" i="13" s="1"/>
  <c r="AO23" i="13"/>
  <c r="BA23" i="13" s="1"/>
  <c r="BM23" i="13" s="1"/>
  <c r="AO22" i="13"/>
  <c r="BA22" i="13" s="1"/>
  <c r="BM22" i="13" s="1"/>
  <c r="AO21" i="13"/>
  <c r="BA21" i="13" s="1"/>
  <c r="BM21" i="13" s="1"/>
  <c r="AO20" i="13"/>
  <c r="BA20" i="13" s="1"/>
  <c r="BM20" i="13" s="1"/>
  <c r="AO19" i="13"/>
  <c r="BA19" i="13" s="1"/>
  <c r="BM19" i="13" s="1"/>
  <c r="BA18" i="13"/>
  <c r="BM18" i="13" s="1"/>
  <c r="AO17" i="13"/>
  <c r="BA17" i="13" s="1"/>
  <c r="BM17" i="13" s="1"/>
  <c r="R10" i="13"/>
  <c r="AD10" i="13" s="1"/>
  <c r="AP10" i="13" s="1"/>
  <c r="BB10" i="13" s="1"/>
  <c r="BN10" i="13" s="1"/>
  <c r="BZ10" i="13" s="1"/>
  <c r="S10" i="13"/>
  <c r="AE10" i="13" s="1"/>
  <c r="AQ10" i="13" s="1"/>
  <c r="BC10" i="13" s="1"/>
  <c r="BO10" i="13" s="1"/>
  <c r="CA10" i="13" s="1"/>
  <c r="T10" i="13"/>
  <c r="AF10" i="13" s="1"/>
  <c r="AR10" i="13" s="1"/>
  <c r="BD10" i="13" s="1"/>
  <c r="BP10" i="13" s="1"/>
  <c r="CB10" i="13" s="1"/>
  <c r="U10" i="13"/>
  <c r="AG10" i="13" s="1"/>
  <c r="AS10" i="13" s="1"/>
  <c r="BE10" i="13" s="1"/>
  <c r="BQ10" i="13" s="1"/>
  <c r="CC10" i="13" s="1"/>
  <c r="CC15" i="13" s="1"/>
  <c r="V10" i="13"/>
  <c r="AH10" i="13" s="1"/>
  <c r="AT10" i="13" s="1"/>
  <c r="BF10" i="13" s="1"/>
  <c r="BR10" i="13" s="1"/>
  <c r="W10" i="13"/>
  <c r="AI10" i="13" s="1"/>
  <c r="AU10" i="13" s="1"/>
  <c r="BG10" i="13" s="1"/>
  <c r="BS10" i="13" s="1"/>
  <c r="X10" i="13"/>
  <c r="AJ10" i="13" s="1"/>
  <c r="AV10" i="13" s="1"/>
  <c r="BH10" i="13" s="1"/>
  <c r="BT10" i="13" s="1"/>
  <c r="Y10" i="13"/>
  <c r="AK10" i="13" s="1"/>
  <c r="AW10" i="13" s="1"/>
  <c r="BI10" i="13" s="1"/>
  <c r="BU10" i="13" s="1"/>
  <c r="BU15" i="13" s="1"/>
  <c r="Z10" i="13"/>
  <c r="AL10" i="13" s="1"/>
  <c r="AX10" i="13" s="1"/>
  <c r="BJ10" i="13" s="1"/>
  <c r="BV10" i="13" s="1"/>
  <c r="AA10" i="13"/>
  <c r="AM10" i="13" s="1"/>
  <c r="AY10" i="13" s="1"/>
  <c r="BK10" i="13" s="1"/>
  <c r="BW10" i="13" s="1"/>
  <c r="AB10" i="13"/>
  <c r="AN10" i="13" s="1"/>
  <c r="AZ10" i="13" s="1"/>
  <c r="BL10" i="13" s="1"/>
  <c r="BX10" i="13" s="1"/>
  <c r="R12" i="13"/>
  <c r="AD12" i="13" s="1"/>
  <c r="AP12" i="13" s="1"/>
  <c r="BB12" i="13" s="1"/>
  <c r="BN12" i="13" s="1"/>
  <c r="BZ12" i="13" s="1"/>
  <c r="T12" i="13"/>
  <c r="AF12" i="13" s="1"/>
  <c r="AR12" i="13" s="1"/>
  <c r="BD12" i="13" s="1"/>
  <c r="BP12" i="13" s="1"/>
  <c r="CB12" i="13" s="1"/>
  <c r="U12" i="13"/>
  <c r="AG12" i="13" s="1"/>
  <c r="AS12" i="13" s="1"/>
  <c r="BE12" i="13" s="1"/>
  <c r="BQ12" i="13" s="1"/>
  <c r="CC12" i="13" s="1"/>
  <c r="V12" i="13"/>
  <c r="AH12" i="13" s="1"/>
  <c r="AT12" i="13" s="1"/>
  <c r="BF12" i="13" s="1"/>
  <c r="BR12" i="13" s="1"/>
  <c r="W12" i="13"/>
  <c r="AI12" i="13" s="1"/>
  <c r="AU12" i="13" s="1"/>
  <c r="BG12" i="13" s="1"/>
  <c r="BS12" i="13" s="1"/>
  <c r="X12" i="13"/>
  <c r="AJ12" i="13" s="1"/>
  <c r="AV12" i="13" s="1"/>
  <c r="BH12" i="13" s="1"/>
  <c r="BT12" i="13" s="1"/>
  <c r="Y12" i="13"/>
  <c r="AK12" i="13" s="1"/>
  <c r="AW12" i="13" s="1"/>
  <c r="BI12" i="13" s="1"/>
  <c r="BU12" i="13" s="1"/>
  <c r="Z12" i="13"/>
  <c r="AL12" i="13" s="1"/>
  <c r="AX12" i="13" s="1"/>
  <c r="BJ12" i="13" s="1"/>
  <c r="BV12" i="13" s="1"/>
  <c r="AA12" i="13"/>
  <c r="AM12" i="13" s="1"/>
  <c r="AY12" i="13" s="1"/>
  <c r="BK12" i="13" s="1"/>
  <c r="BW12" i="13" s="1"/>
  <c r="AB12" i="13"/>
  <c r="AN12" i="13" s="1"/>
  <c r="AZ12" i="13" s="1"/>
  <c r="BL12" i="13" s="1"/>
  <c r="BX12" i="13" s="1"/>
  <c r="R13" i="13"/>
  <c r="AD13" i="13" s="1"/>
  <c r="AP13" i="13" s="1"/>
  <c r="BB13" i="13" s="1"/>
  <c r="BN13" i="13" s="1"/>
  <c r="BZ13" i="13" s="1"/>
  <c r="S13" i="13"/>
  <c r="AE13" i="13" s="1"/>
  <c r="AQ13" i="13" s="1"/>
  <c r="BC13" i="13" s="1"/>
  <c r="BO13" i="13" s="1"/>
  <c r="CA13" i="13" s="1"/>
  <c r="T13" i="13"/>
  <c r="AF13" i="13" s="1"/>
  <c r="AR13" i="13" s="1"/>
  <c r="BD13" i="13" s="1"/>
  <c r="BP13" i="13" s="1"/>
  <c r="CB13" i="13" s="1"/>
  <c r="CB15" i="13" s="1"/>
  <c r="U13" i="13"/>
  <c r="AG13" i="13" s="1"/>
  <c r="AS13" i="13" s="1"/>
  <c r="BE13" i="13" s="1"/>
  <c r="BQ13" i="13" s="1"/>
  <c r="CC13" i="13" s="1"/>
  <c r="V13" i="13"/>
  <c r="AH13" i="13" s="1"/>
  <c r="AT13" i="13" s="1"/>
  <c r="BF13" i="13" s="1"/>
  <c r="BR13" i="13" s="1"/>
  <c r="W13" i="13"/>
  <c r="AI13" i="13" s="1"/>
  <c r="AU13" i="13" s="1"/>
  <c r="BG13" i="13" s="1"/>
  <c r="BS13" i="13" s="1"/>
  <c r="X13" i="13"/>
  <c r="AJ13" i="13" s="1"/>
  <c r="AV13" i="13" s="1"/>
  <c r="BH13" i="13" s="1"/>
  <c r="BT13" i="13" s="1"/>
  <c r="Y13" i="13"/>
  <c r="AK13" i="13" s="1"/>
  <c r="AW13" i="13" s="1"/>
  <c r="BI13" i="13" s="1"/>
  <c r="BU13" i="13" s="1"/>
  <c r="Z13" i="13"/>
  <c r="AL13" i="13" s="1"/>
  <c r="AX13" i="13" s="1"/>
  <c r="BJ13" i="13" s="1"/>
  <c r="BV13" i="13" s="1"/>
  <c r="AA13" i="13"/>
  <c r="AM13" i="13" s="1"/>
  <c r="AY13" i="13" s="1"/>
  <c r="BK13" i="13" s="1"/>
  <c r="BW13" i="13" s="1"/>
  <c r="AB13" i="13"/>
  <c r="AN13" i="13" s="1"/>
  <c r="AZ13" i="13" s="1"/>
  <c r="BL13" i="13" s="1"/>
  <c r="BX13" i="13" s="1"/>
  <c r="Q10" i="13"/>
  <c r="Q12" i="13"/>
  <c r="Q13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F57" i="13"/>
  <c r="G57" i="13"/>
  <c r="H57" i="13"/>
  <c r="I57" i="13"/>
  <c r="J57" i="13"/>
  <c r="K57" i="13"/>
  <c r="L57" i="13"/>
  <c r="M57" i="13"/>
  <c r="N57" i="13"/>
  <c r="O57" i="13"/>
  <c r="P57" i="13"/>
  <c r="E57" i="13"/>
  <c r="F50" i="13"/>
  <c r="G50" i="13"/>
  <c r="H50" i="13"/>
  <c r="I50" i="13"/>
  <c r="J50" i="13"/>
  <c r="K50" i="13"/>
  <c r="L50" i="13"/>
  <c r="M50" i="13"/>
  <c r="N50" i="13"/>
  <c r="O50" i="13"/>
  <c r="P50" i="13"/>
  <c r="E62" i="13"/>
  <c r="AD40" i="9"/>
  <c r="AE40" i="9"/>
  <c r="AF40" i="9"/>
  <c r="AG40" i="9"/>
  <c r="AH40" i="9"/>
  <c r="AI40" i="9"/>
  <c r="AJ40" i="9"/>
  <c r="Y40" i="9"/>
  <c r="AK40" i="9" s="1"/>
  <c r="Z40" i="9"/>
  <c r="AL40" i="9" s="1"/>
  <c r="AA40" i="9"/>
  <c r="AM40" i="9" s="1"/>
  <c r="AB40" i="9"/>
  <c r="AN40" i="9" s="1"/>
  <c r="AD41" i="9"/>
  <c r="AP41" i="9" s="1"/>
  <c r="BB41" i="9" s="1"/>
  <c r="AE41" i="9"/>
  <c r="AQ41" i="9" s="1"/>
  <c r="BC41" i="9" s="1"/>
  <c r="AF41" i="9"/>
  <c r="AR41" i="9" s="1"/>
  <c r="BD41" i="9" s="1"/>
  <c r="AG41" i="9"/>
  <c r="AS41" i="9" s="1"/>
  <c r="BE41" i="9" s="1"/>
  <c r="AH41" i="9"/>
  <c r="AT41" i="9" s="1"/>
  <c r="BF41" i="9" s="1"/>
  <c r="AI41" i="9"/>
  <c r="AU41" i="9" s="1"/>
  <c r="BG41" i="9" s="1"/>
  <c r="AJ41" i="9"/>
  <c r="AV41" i="9" s="1"/>
  <c r="BH41" i="9" s="1"/>
  <c r="Y41" i="9"/>
  <c r="AK41" i="9" s="1"/>
  <c r="AW41" i="9" s="1"/>
  <c r="BI41" i="9" s="1"/>
  <c r="Z41" i="9"/>
  <c r="AL41" i="9" s="1"/>
  <c r="AX41" i="9" s="1"/>
  <c r="BJ41" i="9" s="1"/>
  <c r="AA41" i="9"/>
  <c r="AM41" i="9" s="1"/>
  <c r="AY41" i="9" s="1"/>
  <c r="BK41" i="9" s="1"/>
  <c r="AB41" i="9"/>
  <c r="AN41" i="9" s="1"/>
  <c r="AZ41" i="9" s="1"/>
  <c r="BL41" i="9" s="1"/>
  <c r="AD42" i="9"/>
  <c r="AP42" i="9" s="1"/>
  <c r="BB42" i="9" s="1"/>
  <c r="AE42" i="9"/>
  <c r="AQ42" i="9" s="1"/>
  <c r="BC42" i="9" s="1"/>
  <c r="AF42" i="9"/>
  <c r="AR42" i="9" s="1"/>
  <c r="BD42" i="9" s="1"/>
  <c r="AG42" i="9"/>
  <c r="AS42" i="9" s="1"/>
  <c r="BE42" i="9" s="1"/>
  <c r="AH42" i="9"/>
  <c r="AT42" i="9" s="1"/>
  <c r="BF42" i="9" s="1"/>
  <c r="AI42" i="9"/>
  <c r="AU42" i="9" s="1"/>
  <c r="BG42" i="9" s="1"/>
  <c r="AJ42" i="9"/>
  <c r="AV42" i="9" s="1"/>
  <c r="BH42" i="9" s="1"/>
  <c r="Y42" i="9"/>
  <c r="AK42" i="9" s="1"/>
  <c r="AW42" i="9" s="1"/>
  <c r="BI42" i="9" s="1"/>
  <c r="Z42" i="9"/>
  <c r="AL42" i="9" s="1"/>
  <c r="AX42" i="9" s="1"/>
  <c r="BJ42" i="9" s="1"/>
  <c r="AA42" i="9"/>
  <c r="AM42" i="9" s="1"/>
  <c r="AY42" i="9" s="1"/>
  <c r="BK42" i="9" s="1"/>
  <c r="AB42" i="9"/>
  <c r="AN42" i="9" s="1"/>
  <c r="AZ42" i="9" s="1"/>
  <c r="BL42" i="9" s="1"/>
  <c r="AC41" i="9"/>
  <c r="AO41" i="9" s="1"/>
  <c r="BA41" i="9" s="1"/>
  <c r="AC42" i="9"/>
  <c r="AO42" i="9" s="1"/>
  <c r="BA42" i="9" s="1"/>
  <c r="P44" i="9"/>
  <c r="O44" i="9"/>
  <c r="N44" i="9"/>
  <c r="M44" i="9"/>
  <c r="L44" i="9"/>
  <c r="K44" i="9"/>
  <c r="J44" i="9"/>
  <c r="I44" i="9"/>
  <c r="H44" i="9"/>
  <c r="G44" i="9"/>
  <c r="F44" i="9"/>
  <c r="BL3" i="13"/>
  <c r="BK3" i="13"/>
  <c r="BJ3" i="13"/>
  <c r="BI3" i="13"/>
  <c r="BH3" i="13"/>
  <c r="BG3" i="13"/>
  <c r="BF3" i="13"/>
  <c r="BE3" i="13"/>
  <c r="BD3" i="13"/>
  <c r="BC3" i="13"/>
  <c r="BB3" i="13"/>
  <c r="BA3" i="13"/>
  <c r="AZ3" i="13"/>
  <c r="AY3" i="13"/>
  <c r="AX3" i="13"/>
  <c r="AW3" i="13"/>
  <c r="AV3" i="13"/>
  <c r="AU3" i="13"/>
  <c r="AT3" i="13"/>
  <c r="AS3" i="13"/>
  <c r="AR3" i="13"/>
  <c r="AQ3" i="13"/>
  <c r="AP3" i="13"/>
  <c r="AO3" i="13"/>
  <c r="AN3" i="13"/>
  <c r="AM3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E2" i="13"/>
  <c r="BX15" i="13" l="1"/>
  <c r="BX64" i="13" s="1"/>
  <c r="BW15" i="13"/>
  <c r="CA15" i="13"/>
  <c r="CB64" i="13"/>
  <c r="BV15" i="13"/>
  <c r="BZ15" i="13"/>
  <c r="CC64" i="13"/>
  <c r="CA57" i="13"/>
  <c r="BZ57" i="13"/>
  <c r="BQ15" i="13"/>
  <c r="BM25" i="13"/>
  <c r="BN32" i="13"/>
  <c r="BR32" i="13"/>
  <c r="BO32" i="13"/>
  <c r="BS32" i="13"/>
  <c r="BP32" i="13"/>
  <c r="BQ32" i="13"/>
  <c r="BM57" i="13"/>
  <c r="BP15" i="13"/>
  <c r="BT25" i="13"/>
  <c r="BT32" i="13"/>
  <c r="BR57" i="13"/>
  <c r="BN57" i="13"/>
  <c r="BQ57" i="13"/>
  <c r="BS57" i="13"/>
  <c r="BT15" i="13"/>
  <c r="BS15" i="13"/>
  <c r="BO15" i="13"/>
  <c r="BQ25" i="13"/>
  <c r="BM15" i="13"/>
  <c r="BR15" i="13"/>
  <c r="BN15" i="13"/>
  <c r="BN25" i="13"/>
  <c r="BR25" i="13"/>
  <c r="BO25" i="13"/>
  <c r="BS25" i="13"/>
  <c r="BP25" i="13"/>
  <c r="BM32" i="13"/>
  <c r="H64" i="13"/>
  <c r="L64" i="13"/>
  <c r="P64" i="13"/>
  <c r="G64" i="13"/>
  <c r="O64" i="13"/>
  <c r="I64" i="13"/>
  <c r="M64" i="13"/>
  <c r="K64" i="13"/>
  <c r="F64" i="13"/>
  <c r="J64" i="13"/>
  <c r="N64" i="13"/>
  <c r="M2" i="20"/>
  <c r="N1" i="20"/>
  <c r="O1" i="19"/>
  <c r="N2" i="19"/>
  <c r="N1" i="18"/>
  <c r="M2" i="18"/>
  <c r="BA32" i="13"/>
  <c r="BB32" i="13"/>
  <c r="BF32" i="13"/>
  <c r="BJ32" i="13"/>
  <c r="BE32" i="13"/>
  <c r="BI32" i="13"/>
  <c r="BC32" i="13"/>
  <c r="BG32" i="13"/>
  <c r="BK32" i="13"/>
  <c r="BD32" i="13"/>
  <c r="BH32" i="13"/>
  <c r="BL32" i="13"/>
  <c r="R32" i="13"/>
  <c r="V32" i="13"/>
  <c r="Z32" i="13"/>
  <c r="AD32" i="13"/>
  <c r="AH32" i="13"/>
  <c r="AL32" i="13"/>
  <c r="AP32" i="13"/>
  <c r="AT32" i="13"/>
  <c r="AX32" i="13"/>
  <c r="Q32" i="13"/>
  <c r="U32" i="13"/>
  <c r="Y32" i="13"/>
  <c r="AC32" i="13"/>
  <c r="AG32" i="13"/>
  <c r="AK32" i="13"/>
  <c r="AO32" i="13"/>
  <c r="AS32" i="13"/>
  <c r="AW32" i="13"/>
  <c r="S32" i="13"/>
  <c r="W32" i="13"/>
  <c r="AA32" i="13"/>
  <c r="AE32" i="13"/>
  <c r="AI32" i="13"/>
  <c r="AM32" i="13"/>
  <c r="AQ32" i="13"/>
  <c r="AU32" i="13"/>
  <c r="AY32" i="13"/>
  <c r="BF25" i="13"/>
  <c r="T32" i="13"/>
  <c r="X32" i="13"/>
  <c r="AB32" i="13"/>
  <c r="AF32" i="13"/>
  <c r="AJ32" i="13"/>
  <c r="AN32" i="13"/>
  <c r="AR32" i="13"/>
  <c r="AV32" i="13"/>
  <c r="AZ32" i="13"/>
  <c r="BB25" i="13"/>
  <c r="BJ25" i="13"/>
  <c r="BC25" i="13"/>
  <c r="BG25" i="13"/>
  <c r="BK25" i="13"/>
  <c r="BA25" i="13"/>
  <c r="BD25" i="13"/>
  <c r="BH25" i="13"/>
  <c r="BL25" i="13"/>
  <c r="BE25" i="13"/>
  <c r="BI25" i="13"/>
  <c r="BL15" i="13"/>
  <c r="BD15" i="13"/>
  <c r="Q25" i="13"/>
  <c r="U25" i="13"/>
  <c r="Y25" i="13"/>
  <c r="AC25" i="13"/>
  <c r="AG25" i="13"/>
  <c r="AK25" i="13"/>
  <c r="AO25" i="13"/>
  <c r="AS25" i="13"/>
  <c r="AW25" i="13"/>
  <c r="BK15" i="13"/>
  <c r="BG15" i="13"/>
  <c r="BC15" i="13"/>
  <c r="R25" i="13"/>
  <c r="V25" i="13"/>
  <c r="Z25" i="13"/>
  <c r="AD25" i="13"/>
  <c r="AH25" i="13"/>
  <c r="AL25" i="13"/>
  <c r="AP25" i="13"/>
  <c r="AT25" i="13"/>
  <c r="AX25" i="13"/>
  <c r="BJ15" i="13"/>
  <c r="BF15" i="13"/>
  <c r="BB15" i="13"/>
  <c r="S25" i="13"/>
  <c r="W25" i="13"/>
  <c r="AA25" i="13"/>
  <c r="AE25" i="13"/>
  <c r="AI25" i="13"/>
  <c r="AM25" i="13"/>
  <c r="AQ25" i="13"/>
  <c r="AU25" i="13"/>
  <c r="AY25" i="13"/>
  <c r="BH15" i="13"/>
  <c r="BA15" i="13"/>
  <c r="BI15" i="13"/>
  <c r="BE15" i="13"/>
  <c r="T25" i="13"/>
  <c r="X25" i="13"/>
  <c r="AB25" i="13"/>
  <c r="AF25" i="13"/>
  <c r="AJ25" i="13"/>
  <c r="AN25" i="13"/>
  <c r="AR25" i="13"/>
  <c r="AV25" i="13"/>
  <c r="AZ25" i="13"/>
  <c r="Q15" i="13"/>
  <c r="U15" i="13"/>
  <c r="Y15" i="13"/>
  <c r="AC15" i="13"/>
  <c r="AG15" i="13"/>
  <c r="AK15" i="13"/>
  <c r="AO15" i="13"/>
  <c r="AS15" i="13"/>
  <c r="AW15" i="13"/>
  <c r="R15" i="13"/>
  <c r="V15" i="13"/>
  <c r="Z15" i="13"/>
  <c r="AD15" i="13"/>
  <c r="AH15" i="13"/>
  <c r="AL15" i="13"/>
  <c r="AP15" i="13"/>
  <c r="AT15" i="13"/>
  <c r="AX15" i="13"/>
  <c r="S15" i="13"/>
  <c r="W15" i="13"/>
  <c r="AA15" i="13"/>
  <c r="AE15" i="13"/>
  <c r="AI15" i="13"/>
  <c r="AM15" i="13"/>
  <c r="AQ15" i="13"/>
  <c r="AU15" i="13"/>
  <c r="AY15" i="13"/>
  <c r="T15" i="13"/>
  <c r="X15" i="13"/>
  <c r="AB15" i="13"/>
  <c r="AF15" i="13"/>
  <c r="AJ15" i="13"/>
  <c r="AN15" i="13"/>
  <c r="AR15" i="13"/>
  <c r="AV15" i="13"/>
  <c r="AZ15" i="13"/>
  <c r="AA57" i="13"/>
  <c r="AM52" i="13"/>
  <c r="AY52" i="13" s="1"/>
  <c r="AY57" i="13" s="1"/>
  <c r="S57" i="13"/>
  <c r="AK57" i="13"/>
  <c r="AV57" i="13"/>
  <c r="BH53" i="13"/>
  <c r="AU57" i="13"/>
  <c r="BG57" i="13"/>
  <c r="AF57" i="13"/>
  <c r="U57" i="13"/>
  <c r="W57" i="13"/>
  <c r="AR53" i="13"/>
  <c r="AE53" i="13"/>
  <c r="AQ53" i="13" s="1"/>
  <c r="BC53" i="13" s="1"/>
  <c r="BO53" i="13" s="1"/>
  <c r="BO57" i="13" s="1"/>
  <c r="AN57" i="13"/>
  <c r="AI57" i="13"/>
  <c r="Z57" i="13"/>
  <c r="V57" i="13"/>
  <c r="R57" i="13"/>
  <c r="AJ57" i="13"/>
  <c r="Y57" i="13"/>
  <c r="AB57" i="13"/>
  <c r="X57" i="13"/>
  <c r="T57" i="13"/>
  <c r="AL57" i="13"/>
  <c r="AD57" i="13"/>
  <c r="AC57" i="13"/>
  <c r="AZ53" i="13"/>
  <c r="Q57" i="13"/>
  <c r="W50" i="13"/>
  <c r="AB50" i="13"/>
  <c r="AN38" i="13"/>
  <c r="AZ38" i="13" s="1"/>
  <c r="BL38" i="13" s="1"/>
  <c r="T50" i="13"/>
  <c r="Q50" i="13"/>
  <c r="Y50" i="13"/>
  <c r="AA50" i="13"/>
  <c r="S50" i="13"/>
  <c r="X50" i="13"/>
  <c r="AG50" i="13"/>
  <c r="AD50" i="13"/>
  <c r="AH50" i="13"/>
  <c r="AL50" i="13"/>
  <c r="AJ50" i="13"/>
  <c r="AE50" i="13"/>
  <c r="AQ35" i="13"/>
  <c r="AU35" i="13"/>
  <c r="AI50" i="13"/>
  <c r="AY35" i="13"/>
  <c r="AM50" i="13"/>
  <c r="AO35" i="13"/>
  <c r="BA35" i="13" s="1"/>
  <c r="BM35" i="13" s="1"/>
  <c r="AF50" i="13"/>
  <c r="AK39" i="13"/>
  <c r="AW39" i="13" s="1"/>
  <c r="BI39" i="13" s="1"/>
  <c r="Z50" i="13"/>
  <c r="V50" i="13"/>
  <c r="R50" i="13"/>
  <c r="AC37" i="13"/>
  <c r="AO37" i="13" s="1"/>
  <c r="BA37" i="13" s="1"/>
  <c r="BM37" i="13" s="1"/>
  <c r="U50" i="13"/>
  <c r="V44" i="9"/>
  <c r="Z44" i="9"/>
  <c r="R44" i="9"/>
  <c r="AN44" i="9"/>
  <c r="AZ40" i="9"/>
  <c r="AJ44" i="9"/>
  <c r="AV40" i="9"/>
  <c r="AF44" i="9"/>
  <c r="AR40" i="9"/>
  <c r="AX40" i="9"/>
  <c r="AL44" i="9"/>
  <c r="AT40" i="9"/>
  <c r="AH44" i="9"/>
  <c r="AP40" i="9"/>
  <c r="AD44" i="9"/>
  <c r="AM44" i="9"/>
  <c r="AI44" i="9"/>
  <c r="AE44" i="9"/>
  <c r="X44" i="9"/>
  <c r="AY40" i="9"/>
  <c r="AU40" i="9"/>
  <c r="AQ40" i="9"/>
  <c r="Y44" i="9"/>
  <c r="U44" i="9"/>
  <c r="AK44" i="9"/>
  <c r="AG44" i="9"/>
  <c r="T44" i="9"/>
  <c r="AB44" i="9"/>
  <c r="Q44" i="9"/>
  <c r="AW40" i="9"/>
  <c r="AS40" i="9"/>
  <c r="AA44" i="9"/>
  <c r="W44" i="9"/>
  <c r="S44" i="9"/>
  <c r="AC40" i="9"/>
  <c r="D2" i="13"/>
  <c r="F1" i="13"/>
  <c r="F2" i="13" s="1"/>
  <c r="BZ64" i="13" l="1"/>
  <c r="CA64" i="13"/>
  <c r="BM50" i="13"/>
  <c r="BM64" i="13" s="1"/>
  <c r="BH57" i="13"/>
  <c r="BT53" i="13"/>
  <c r="BT57" i="13" s="1"/>
  <c r="AJ64" i="13"/>
  <c r="AF64" i="13"/>
  <c r="AI64" i="13"/>
  <c r="S64" i="13"/>
  <c r="AL64" i="13"/>
  <c r="V64" i="13"/>
  <c r="Y64" i="13"/>
  <c r="T64" i="13"/>
  <c r="W64" i="13"/>
  <c r="Z64" i="13"/>
  <c r="AB64" i="13"/>
  <c r="R64" i="13"/>
  <c r="U64" i="13"/>
  <c r="X64" i="13"/>
  <c r="AA64" i="13"/>
  <c r="AD64" i="13"/>
  <c r="Q64" i="13"/>
  <c r="N2" i="20"/>
  <c r="O1" i="20"/>
  <c r="O2" i="19"/>
  <c r="P1" i="19"/>
  <c r="N2" i="18"/>
  <c r="O1" i="18"/>
  <c r="AX57" i="13"/>
  <c r="BK52" i="13"/>
  <c r="AM57" i="13"/>
  <c r="AE57" i="13"/>
  <c r="BB57" i="13"/>
  <c r="AH57" i="13"/>
  <c r="AR57" i="13"/>
  <c r="BD53" i="13"/>
  <c r="AW57" i="13"/>
  <c r="BI57" i="13"/>
  <c r="BC57" i="13"/>
  <c r="AQ57" i="13"/>
  <c r="AO57" i="13"/>
  <c r="BA57" i="13"/>
  <c r="AG57" i="13"/>
  <c r="AZ57" i="13"/>
  <c r="BL53" i="13"/>
  <c r="BL57" i="13" s="1"/>
  <c r="AN50" i="13"/>
  <c r="AN64" i="13" s="1"/>
  <c r="AZ50" i="13"/>
  <c r="BL50" i="13"/>
  <c r="BA50" i="13"/>
  <c r="AC50" i="13"/>
  <c r="AV50" i="13"/>
  <c r="AV64" i="13" s="1"/>
  <c r="AK50" i="13"/>
  <c r="AK64" i="13" s="1"/>
  <c r="AO50" i="13"/>
  <c r="AU50" i="13"/>
  <c r="AU64" i="13" s="1"/>
  <c r="BG35" i="13"/>
  <c r="AW50" i="13"/>
  <c r="AR50" i="13"/>
  <c r="BC35" i="13"/>
  <c r="AQ50" i="13"/>
  <c r="AX50" i="13"/>
  <c r="AP50" i="13"/>
  <c r="BK35" i="13"/>
  <c r="BK50" i="13" s="1"/>
  <c r="AY50" i="13"/>
  <c r="AY64" i="13" s="1"/>
  <c r="AT50" i="13"/>
  <c r="AS50" i="13"/>
  <c r="AS44" i="9"/>
  <c r="BE40" i="9"/>
  <c r="BE44" i="9" s="1"/>
  <c r="BH40" i="9"/>
  <c r="BH44" i="9" s="1"/>
  <c r="AV44" i="9"/>
  <c r="AW44" i="9"/>
  <c r="BI40" i="9"/>
  <c r="BI44" i="9" s="1"/>
  <c r="AQ44" i="9"/>
  <c r="BC40" i="9"/>
  <c r="BC44" i="9" s="1"/>
  <c r="BB40" i="9"/>
  <c r="BB44" i="9" s="1"/>
  <c r="AP44" i="9"/>
  <c r="BJ40" i="9"/>
  <c r="BJ44" i="9" s="1"/>
  <c r="AX44" i="9"/>
  <c r="AU44" i="9"/>
  <c r="BG40" i="9"/>
  <c r="BG44" i="9" s="1"/>
  <c r="AR44" i="9"/>
  <c r="BD40" i="9"/>
  <c r="BD44" i="9" s="1"/>
  <c r="AZ44" i="9"/>
  <c r="BL40" i="9"/>
  <c r="BL44" i="9" s="1"/>
  <c r="AY44" i="9"/>
  <c r="BK40" i="9"/>
  <c r="BK44" i="9" s="1"/>
  <c r="BF40" i="9"/>
  <c r="BF44" i="9" s="1"/>
  <c r="AT44" i="9"/>
  <c r="AC44" i="9"/>
  <c r="AO40" i="9"/>
  <c r="G1" i="13"/>
  <c r="H1" i="13" s="1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F1" i="8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E1" i="10"/>
  <c r="E12" i="10" l="1"/>
  <c r="D53" i="10" s="1"/>
  <c r="D1" i="10"/>
  <c r="E17" i="10"/>
  <c r="BJ50" i="13"/>
  <c r="BV50" i="13"/>
  <c r="BV64" i="13" s="1"/>
  <c r="BI50" i="13"/>
  <c r="BI64" i="13" s="1"/>
  <c r="BU50" i="13"/>
  <c r="BU64" i="13" s="1"/>
  <c r="BK57" i="13"/>
  <c r="BW52" i="13"/>
  <c r="BW57" i="13" s="1"/>
  <c r="BW64" i="13" s="1"/>
  <c r="BE50" i="13"/>
  <c r="BQ50" i="13"/>
  <c r="BQ64" i="13" s="1"/>
  <c r="BH50" i="13"/>
  <c r="BH64" i="13" s="1"/>
  <c r="BT50" i="13"/>
  <c r="BT64" i="13" s="1"/>
  <c r="BD57" i="13"/>
  <c r="BP53" i="13"/>
  <c r="BP57" i="13" s="1"/>
  <c r="BD50" i="13"/>
  <c r="BP50" i="13"/>
  <c r="BG50" i="13"/>
  <c r="BG64" i="13" s="1"/>
  <c r="BS35" i="13"/>
  <c r="BS50" i="13" s="1"/>
  <c r="BS64" i="13" s="1"/>
  <c r="BF50" i="13"/>
  <c r="BR50" i="13"/>
  <c r="BR64" i="13" s="1"/>
  <c r="BB50" i="13"/>
  <c r="BB64" i="13" s="1"/>
  <c r="BN50" i="13"/>
  <c r="BN64" i="13" s="1"/>
  <c r="BC50" i="13"/>
  <c r="BC64" i="13" s="1"/>
  <c r="BO35" i="13"/>
  <c r="BO50" i="13" s="1"/>
  <c r="BO64" i="13" s="1"/>
  <c r="AR64" i="13"/>
  <c r="D2" i="10"/>
  <c r="E1" i="8"/>
  <c r="E2" i="8" s="1"/>
  <c r="AC64" i="13"/>
  <c r="AX64" i="13"/>
  <c r="AG64" i="13"/>
  <c r="AH64" i="13"/>
  <c r="AE64" i="13"/>
  <c r="AZ64" i="13"/>
  <c r="AM64" i="13"/>
  <c r="AO64" i="13"/>
  <c r="AQ64" i="13"/>
  <c r="AW64" i="13"/>
  <c r="BL64" i="13"/>
  <c r="BK64" i="13"/>
  <c r="BA64" i="13"/>
  <c r="O2" i="20"/>
  <c r="P1" i="20"/>
  <c r="Q1" i="19"/>
  <c r="P2" i="19"/>
  <c r="O2" i="18"/>
  <c r="P1" i="18"/>
  <c r="BJ57" i="13"/>
  <c r="AP57" i="13"/>
  <c r="AT57" i="13"/>
  <c r="BF57" i="13"/>
  <c r="AS57" i="13"/>
  <c r="BE57" i="13"/>
  <c r="AO44" i="9"/>
  <c r="BA40" i="9"/>
  <c r="BA44" i="9" s="1"/>
  <c r="G2" i="13"/>
  <c r="H2" i="13"/>
  <c r="I1" i="13"/>
  <c r="F1" i="10"/>
  <c r="E2" i="10"/>
  <c r="F2" i="8"/>
  <c r="G1" i="8"/>
  <c r="G38" i="9"/>
  <c r="F38" i="9"/>
  <c r="E38" i="9"/>
  <c r="X35" i="9"/>
  <c r="AA35" i="9" s="1"/>
  <c r="AD35" i="9" s="1"/>
  <c r="AG35" i="9" s="1"/>
  <c r="AJ35" i="9" s="1"/>
  <c r="AM35" i="9" s="1"/>
  <c r="AP35" i="9" s="1"/>
  <c r="AS35" i="9" s="1"/>
  <c r="AV35" i="9" s="1"/>
  <c r="AY35" i="9" s="1"/>
  <c r="BB35" i="9" s="1"/>
  <c r="BE35" i="9" s="1"/>
  <c r="BH35" i="9" s="1"/>
  <c r="BK35" i="9" s="1"/>
  <c r="V35" i="9"/>
  <c r="Y35" i="9" s="1"/>
  <c r="AB35" i="9" s="1"/>
  <c r="AE35" i="9" s="1"/>
  <c r="AH35" i="9" s="1"/>
  <c r="AK35" i="9" s="1"/>
  <c r="AN35" i="9" s="1"/>
  <c r="AQ35" i="9" s="1"/>
  <c r="AT35" i="9" s="1"/>
  <c r="AW35" i="9" s="1"/>
  <c r="AZ35" i="9" s="1"/>
  <c r="BC35" i="9" s="1"/>
  <c r="BF35" i="9" s="1"/>
  <c r="BI35" i="9" s="1"/>
  <c r="BL35" i="9" s="1"/>
  <c r="X36" i="9"/>
  <c r="AA36" i="9" s="1"/>
  <c r="AD36" i="9" s="1"/>
  <c r="AG36" i="9" s="1"/>
  <c r="AJ36" i="9" s="1"/>
  <c r="AM36" i="9" s="1"/>
  <c r="AP36" i="9" s="1"/>
  <c r="AS36" i="9" s="1"/>
  <c r="AV36" i="9" s="1"/>
  <c r="AY36" i="9" s="1"/>
  <c r="BB36" i="9" s="1"/>
  <c r="BE36" i="9" s="1"/>
  <c r="BH36" i="9" s="1"/>
  <c r="BK36" i="9" s="1"/>
  <c r="V36" i="9"/>
  <c r="Y36" i="9" s="1"/>
  <c r="AB36" i="9" s="1"/>
  <c r="AE36" i="9" s="1"/>
  <c r="AH36" i="9" s="1"/>
  <c r="AK36" i="9" s="1"/>
  <c r="AN36" i="9" s="1"/>
  <c r="AQ36" i="9" s="1"/>
  <c r="AT36" i="9" s="1"/>
  <c r="AW36" i="9" s="1"/>
  <c r="AZ36" i="9" s="1"/>
  <c r="BC36" i="9" s="1"/>
  <c r="BF36" i="9" s="1"/>
  <c r="BI36" i="9" s="1"/>
  <c r="BL36" i="9" s="1"/>
  <c r="W36" i="9"/>
  <c r="Z36" i="9" s="1"/>
  <c r="AC36" i="9" s="1"/>
  <c r="AF36" i="9" s="1"/>
  <c r="AI36" i="9" s="1"/>
  <c r="AL36" i="9" s="1"/>
  <c r="AO36" i="9" s="1"/>
  <c r="AR36" i="9" s="1"/>
  <c r="AU36" i="9" s="1"/>
  <c r="AX36" i="9" s="1"/>
  <c r="BA36" i="9" s="1"/>
  <c r="BD36" i="9" s="1"/>
  <c r="BG36" i="9" s="1"/>
  <c r="BJ36" i="9" s="1"/>
  <c r="F12" i="10" l="1"/>
  <c r="F17" i="10"/>
  <c r="BD64" i="13"/>
  <c r="BP64" i="13"/>
  <c r="G1" i="10"/>
  <c r="AP64" i="13"/>
  <c r="BF64" i="13"/>
  <c r="BE64" i="13"/>
  <c r="BJ64" i="13"/>
  <c r="AS64" i="13"/>
  <c r="AT64" i="13"/>
  <c r="Q1" i="20"/>
  <c r="P2" i="20"/>
  <c r="Q2" i="19"/>
  <c r="R1" i="19"/>
  <c r="Q1" i="18"/>
  <c r="P2" i="18"/>
  <c r="I2" i="13"/>
  <c r="J1" i="13"/>
  <c r="H38" i="9"/>
  <c r="W35" i="9"/>
  <c r="Z35" i="9" s="1"/>
  <c r="AC35" i="9" s="1"/>
  <c r="AF35" i="9" s="1"/>
  <c r="AI35" i="9" s="1"/>
  <c r="AL35" i="9" s="1"/>
  <c r="AO35" i="9" s="1"/>
  <c r="AR35" i="9" s="1"/>
  <c r="AU35" i="9" s="1"/>
  <c r="AX35" i="9" s="1"/>
  <c r="BA35" i="9" s="1"/>
  <c r="BD35" i="9" s="1"/>
  <c r="BG35" i="9" s="1"/>
  <c r="BJ35" i="9" s="1"/>
  <c r="J38" i="9"/>
  <c r="F2" i="10"/>
  <c r="E30" i="9"/>
  <c r="M38" i="9"/>
  <c r="E28" i="9"/>
  <c r="E24" i="9"/>
  <c r="I38" i="9"/>
  <c r="G2" i="8"/>
  <c r="H1" i="8"/>
  <c r="G12" i="10" l="1"/>
  <c r="G17" i="10"/>
  <c r="G2" i="10"/>
  <c r="H1" i="10"/>
  <c r="Q2" i="20"/>
  <c r="R1" i="20"/>
  <c r="R2" i="19"/>
  <c r="S1" i="19"/>
  <c r="R1" i="18"/>
  <c r="Q2" i="18"/>
  <c r="J2" i="13"/>
  <c r="K1" i="13"/>
  <c r="E32" i="9"/>
  <c r="E46" i="9" s="1"/>
  <c r="K38" i="9"/>
  <c r="P38" i="9"/>
  <c r="L38" i="9"/>
  <c r="N38" i="9"/>
  <c r="H2" i="8"/>
  <c r="I1" i="8"/>
  <c r="E1" i="9"/>
  <c r="D1" i="9" s="1"/>
  <c r="G3" i="9"/>
  <c r="E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F3" i="9"/>
  <c r="H12" i="10" l="1"/>
  <c r="H17" i="10"/>
  <c r="D2" i="9"/>
  <c r="H2" i="10"/>
  <c r="I1" i="10"/>
  <c r="R2" i="20"/>
  <c r="S1" i="20"/>
  <c r="S2" i="19"/>
  <c r="T1" i="19"/>
  <c r="R2" i="18"/>
  <c r="S1" i="18"/>
  <c r="K2" i="13"/>
  <c r="L1" i="13"/>
  <c r="E2" i="9"/>
  <c r="O38" i="9"/>
  <c r="Q38" i="9"/>
  <c r="V34" i="9"/>
  <c r="S38" i="9"/>
  <c r="I2" i="8"/>
  <c r="J1" i="8"/>
  <c r="F1" i="9"/>
  <c r="G1" i="9" s="1"/>
  <c r="G2" i="9" s="1"/>
  <c r="I12" i="10" l="1"/>
  <c r="I17" i="10"/>
  <c r="J1" i="10"/>
  <c r="I2" i="10"/>
  <c r="S2" i="20"/>
  <c r="T1" i="20"/>
  <c r="T2" i="19"/>
  <c r="U1" i="19"/>
  <c r="S2" i="18"/>
  <c r="T1" i="18"/>
  <c r="L2" i="13"/>
  <c r="F21" i="9"/>
  <c r="F26" i="9" s="1"/>
  <c r="G21" i="9"/>
  <c r="G26" i="9" s="1"/>
  <c r="Y34" i="9"/>
  <c r="V38" i="9"/>
  <c r="R38" i="9"/>
  <c r="H21" i="9"/>
  <c r="H26" i="9" s="1"/>
  <c r="J21" i="9"/>
  <c r="J26" i="9" s="1"/>
  <c r="I21" i="9"/>
  <c r="I26" i="9" s="1"/>
  <c r="W34" i="9"/>
  <c r="T38" i="9"/>
  <c r="J2" i="8"/>
  <c r="K1" i="8"/>
  <c r="H1" i="9"/>
  <c r="F2" i="9"/>
  <c r="J12" i="10" l="1"/>
  <c r="J17" i="10"/>
  <c r="I1" i="9"/>
  <c r="J2" i="10"/>
  <c r="K1" i="10"/>
  <c r="U1" i="20"/>
  <c r="T2" i="20"/>
  <c r="U2" i="19"/>
  <c r="V1" i="19"/>
  <c r="T2" i="18"/>
  <c r="U1" i="18"/>
  <c r="M2" i="13"/>
  <c r="N1" i="13"/>
  <c r="AB34" i="9"/>
  <c r="Y38" i="9"/>
  <c r="Z34" i="9"/>
  <c r="W38" i="9"/>
  <c r="X34" i="9"/>
  <c r="U38" i="9"/>
  <c r="G25" i="9"/>
  <c r="G30" i="9"/>
  <c r="G27" i="9"/>
  <c r="G28" i="9"/>
  <c r="G24" i="9"/>
  <c r="G29" i="9"/>
  <c r="K2" i="8"/>
  <c r="L1" i="8"/>
  <c r="I25" i="9"/>
  <c r="I29" i="9"/>
  <c r="I30" i="9"/>
  <c r="I24" i="9"/>
  <c r="I28" i="9"/>
  <c r="I27" i="9"/>
  <c r="J27" i="9"/>
  <c r="J28" i="9"/>
  <c r="J29" i="9"/>
  <c r="J30" i="9"/>
  <c r="J24" i="9"/>
  <c r="J25" i="9"/>
  <c r="H24" i="9"/>
  <c r="H28" i="9"/>
  <c r="H27" i="9"/>
  <c r="H25" i="9"/>
  <c r="H30" i="9"/>
  <c r="H29" i="9"/>
  <c r="F24" i="9"/>
  <c r="F25" i="9"/>
  <c r="F27" i="9"/>
  <c r="F28" i="9"/>
  <c r="F29" i="9"/>
  <c r="F30" i="9"/>
  <c r="H2" i="9"/>
  <c r="K12" i="10" l="1"/>
  <c r="K17" i="10"/>
  <c r="J1" i="9"/>
  <c r="I2" i="9"/>
  <c r="K2" i="10"/>
  <c r="L1" i="10"/>
  <c r="U2" i="20"/>
  <c r="V1" i="20"/>
  <c r="W1" i="19"/>
  <c r="V2" i="19"/>
  <c r="V1" i="18"/>
  <c r="U2" i="18"/>
  <c r="N2" i="13"/>
  <c r="O1" i="13"/>
  <c r="J32" i="9"/>
  <c r="AC34" i="9"/>
  <c r="Z38" i="9"/>
  <c r="F32" i="9"/>
  <c r="G32" i="9"/>
  <c r="AA34" i="9"/>
  <c r="X38" i="9"/>
  <c r="AE34" i="9"/>
  <c r="AB38" i="9"/>
  <c r="H32" i="9"/>
  <c r="I32" i="9"/>
  <c r="L2" i="8"/>
  <c r="M1" i="8"/>
  <c r="J2" i="9"/>
  <c r="L12" i="10" l="1"/>
  <c r="L17" i="10"/>
  <c r="K1" i="9"/>
  <c r="K2" i="9" s="1"/>
  <c r="L2" i="10"/>
  <c r="M1" i="10"/>
  <c r="V2" i="20"/>
  <c r="W1" i="20"/>
  <c r="W2" i="19"/>
  <c r="X1" i="19"/>
  <c r="V2" i="18"/>
  <c r="W1" i="18"/>
  <c r="I46" i="9"/>
  <c r="H46" i="9"/>
  <c r="F46" i="9"/>
  <c r="G46" i="9"/>
  <c r="J46" i="9"/>
  <c r="O2" i="13"/>
  <c r="P1" i="13"/>
  <c r="AF34" i="9"/>
  <c r="AC38" i="9"/>
  <c r="AD34" i="9"/>
  <c r="AA38" i="9"/>
  <c r="AH34" i="9"/>
  <c r="AE38" i="9"/>
  <c r="M2" i="8"/>
  <c r="N1" i="8"/>
  <c r="M12" i="10" l="1"/>
  <c r="M17" i="10"/>
  <c r="L1" i="9"/>
  <c r="M1" i="9" s="1"/>
  <c r="N1" i="10"/>
  <c r="N12" i="10" s="1"/>
  <c r="M2" i="10"/>
  <c r="W2" i="20"/>
  <c r="X1" i="20"/>
  <c r="Y1" i="19"/>
  <c r="X2" i="19"/>
  <c r="W2" i="18"/>
  <c r="X1" i="18"/>
  <c r="P2" i="13"/>
  <c r="Q1" i="13"/>
  <c r="AK34" i="9"/>
  <c r="AH38" i="9"/>
  <c r="AG34" i="9"/>
  <c r="AD38" i="9"/>
  <c r="AI34" i="9"/>
  <c r="AF38" i="9"/>
  <c r="O1" i="8"/>
  <c r="N2" i="8"/>
  <c r="L2" i="9" l="1"/>
  <c r="O1" i="10"/>
  <c r="O12" i="10" s="1"/>
  <c r="N2" i="10"/>
  <c r="Y1" i="20"/>
  <c r="X2" i="20"/>
  <c r="Y2" i="19"/>
  <c r="Z1" i="19"/>
  <c r="Y1" i="18"/>
  <c r="X2" i="18"/>
  <c r="Q2" i="13"/>
  <c r="R1" i="13"/>
  <c r="AJ34" i="9"/>
  <c r="AG38" i="9"/>
  <c r="AL34" i="9"/>
  <c r="AI38" i="9"/>
  <c r="AN34" i="9"/>
  <c r="AK38" i="9"/>
  <c r="O2" i="8"/>
  <c r="P1" i="8"/>
  <c r="N1" i="9"/>
  <c r="M2" i="9"/>
  <c r="P1" i="10" l="1"/>
  <c r="P12" i="10" s="1"/>
  <c r="O2" i="10"/>
  <c r="Z1" i="20"/>
  <c r="Y2" i="20"/>
  <c r="Z2" i="19"/>
  <c r="AA1" i="19"/>
  <c r="Z1" i="18"/>
  <c r="Y2" i="18"/>
  <c r="R2" i="13"/>
  <c r="S1" i="13"/>
  <c r="AQ34" i="9"/>
  <c r="AN38" i="9"/>
  <c r="AM34" i="9"/>
  <c r="AJ38" i="9"/>
  <c r="AO34" i="9"/>
  <c r="AL38" i="9"/>
  <c r="P2" i="8"/>
  <c r="Q1" i="8"/>
  <c r="O1" i="9"/>
  <c r="N2" i="9"/>
  <c r="P2" i="10" l="1"/>
  <c r="Q1" i="10"/>
  <c r="Q12" i="10" s="1"/>
  <c r="Z2" i="20"/>
  <c r="AA1" i="20"/>
  <c r="AA2" i="19"/>
  <c r="AB1" i="19"/>
  <c r="Z2" i="18"/>
  <c r="AA1" i="18"/>
  <c r="S2" i="13"/>
  <c r="T1" i="13"/>
  <c r="AP34" i="9"/>
  <c r="AM38" i="9"/>
  <c r="AR34" i="9"/>
  <c r="AO38" i="9"/>
  <c r="AT34" i="9"/>
  <c r="AQ38" i="9"/>
  <c r="Q2" i="8"/>
  <c r="R1" i="8"/>
  <c r="O2" i="9"/>
  <c r="P1" i="9"/>
  <c r="Q2" i="10" l="1"/>
  <c r="R1" i="10"/>
  <c r="R12" i="10" s="1"/>
  <c r="AA2" i="20"/>
  <c r="AB1" i="20"/>
  <c r="AB2" i="19"/>
  <c r="AC1" i="19"/>
  <c r="AA2" i="18"/>
  <c r="AB1" i="18"/>
  <c r="T2" i="13"/>
  <c r="U1" i="13"/>
  <c r="AW34" i="9"/>
  <c r="AT38" i="9"/>
  <c r="AU34" i="9"/>
  <c r="AR38" i="9"/>
  <c r="AS34" i="9"/>
  <c r="AP38" i="9"/>
  <c r="R2" i="8"/>
  <c r="S1" i="8"/>
  <c r="P2" i="9"/>
  <c r="Q1" i="9"/>
  <c r="R2" i="10" l="1"/>
  <c r="S1" i="10"/>
  <c r="S12" i="10" s="1"/>
  <c r="AC1" i="20"/>
  <c r="AB2" i="20"/>
  <c r="AC2" i="19"/>
  <c r="AD1" i="19"/>
  <c r="AB2" i="18"/>
  <c r="AC1" i="18"/>
  <c r="U2" i="13"/>
  <c r="V1" i="13"/>
  <c r="AZ34" i="9"/>
  <c r="AW38" i="9"/>
  <c r="AX34" i="9"/>
  <c r="AU38" i="9"/>
  <c r="AV34" i="9"/>
  <c r="AS38" i="9"/>
  <c r="S2" i="8"/>
  <c r="T1" i="8"/>
  <c r="Q2" i="9"/>
  <c r="R1" i="9"/>
  <c r="T1" i="10" l="1"/>
  <c r="T12" i="10" s="1"/>
  <c r="S2" i="10"/>
  <c r="AC2" i="20"/>
  <c r="AD1" i="20"/>
  <c r="AE1" i="19"/>
  <c r="AD2" i="19"/>
  <c r="AC2" i="18"/>
  <c r="AD1" i="18"/>
  <c r="V2" i="13"/>
  <c r="W1" i="13"/>
  <c r="AY34" i="9"/>
  <c r="AV38" i="9"/>
  <c r="BA34" i="9"/>
  <c r="AX38" i="9"/>
  <c r="BC34" i="9"/>
  <c r="AZ38" i="9"/>
  <c r="T2" i="8"/>
  <c r="U1" i="8"/>
  <c r="R2" i="9"/>
  <c r="S1" i="9"/>
  <c r="T2" i="10" l="1"/>
  <c r="U1" i="10"/>
  <c r="U12" i="10" s="1"/>
  <c r="AD2" i="20"/>
  <c r="AE1" i="20"/>
  <c r="AE2" i="19"/>
  <c r="AF1" i="19"/>
  <c r="AD2" i="18"/>
  <c r="AE1" i="18"/>
  <c r="W2" i="13"/>
  <c r="X1" i="13"/>
  <c r="BD34" i="9"/>
  <c r="BA38" i="9"/>
  <c r="BF34" i="9"/>
  <c r="BC38" i="9"/>
  <c r="BB34" i="9"/>
  <c r="AY38" i="9"/>
  <c r="U2" i="8"/>
  <c r="V1" i="8"/>
  <c r="S2" i="9"/>
  <c r="T1" i="9"/>
  <c r="U2" i="10" l="1"/>
  <c r="V1" i="10"/>
  <c r="V12" i="10" s="1"/>
  <c r="AE2" i="20"/>
  <c r="AF1" i="20"/>
  <c r="AG1" i="19"/>
  <c r="AF2" i="19"/>
  <c r="AE2" i="18"/>
  <c r="AF1" i="18"/>
  <c r="X2" i="13"/>
  <c r="Y1" i="13"/>
  <c r="BI34" i="9"/>
  <c r="BF38" i="9"/>
  <c r="BE34" i="9"/>
  <c r="BB38" i="9"/>
  <c r="BG34" i="9"/>
  <c r="BD38" i="9"/>
  <c r="W1" i="8"/>
  <c r="V2" i="8"/>
  <c r="T2" i="9"/>
  <c r="U1" i="9"/>
  <c r="V2" i="10" l="1"/>
  <c r="W1" i="10"/>
  <c r="AG1" i="20"/>
  <c r="AF2" i="20"/>
  <c r="AG2" i="19"/>
  <c r="AH1" i="19"/>
  <c r="AG1" i="18"/>
  <c r="AF2" i="18"/>
  <c r="Y2" i="13"/>
  <c r="Z1" i="13"/>
  <c r="BH34" i="9"/>
  <c r="BE38" i="9"/>
  <c r="BJ34" i="9"/>
  <c r="BJ38" i="9" s="1"/>
  <c r="BG38" i="9"/>
  <c r="BL34" i="9"/>
  <c r="BL38" i="9" s="1"/>
  <c r="BI38" i="9"/>
  <c r="W2" i="8"/>
  <c r="X1" i="8"/>
  <c r="V1" i="9"/>
  <c r="U2" i="9"/>
  <c r="W12" i="10" l="1"/>
  <c r="W41" i="10"/>
  <c r="W40" i="10"/>
  <c r="W44" i="10"/>
  <c r="W39" i="10"/>
  <c r="W43" i="10"/>
  <c r="W42" i="10"/>
  <c r="W2" i="10"/>
  <c r="X1" i="10"/>
  <c r="AH1" i="20"/>
  <c r="AG2" i="20"/>
  <c r="AH2" i="19"/>
  <c r="AI1" i="19"/>
  <c r="AG2" i="18"/>
  <c r="AH1" i="18"/>
  <c r="Z2" i="13"/>
  <c r="AA1" i="13"/>
  <c r="BK34" i="9"/>
  <c r="BK38" i="9" s="1"/>
  <c r="BH38" i="9"/>
  <c r="X2" i="8"/>
  <c r="Y1" i="8"/>
  <c r="W1" i="9"/>
  <c r="V2" i="9"/>
  <c r="X42" i="10" l="1"/>
  <c r="X12" i="10"/>
  <c r="X41" i="10"/>
  <c r="X39" i="10"/>
  <c r="X40" i="10"/>
  <c r="X43" i="10"/>
  <c r="X44" i="10"/>
  <c r="X2" i="10"/>
  <c r="Y1" i="10"/>
  <c r="AH2" i="20"/>
  <c r="AI1" i="20"/>
  <c r="AI2" i="19"/>
  <c r="AJ1" i="19"/>
  <c r="AH2" i="18"/>
  <c r="AI1" i="18"/>
  <c r="AA2" i="13"/>
  <c r="AB1" i="13"/>
  <c r="Y2" i="8"/>
  <c r="Z1" i="8"/>
  <c r="W2" i="9"/>
  <c r="X1" i="9"/>
  <c r="Y39" i="10" l="1"/>
  <c r="Y42" i="10"/>
  <c r="Y12" i="10"/>
  <c r="Y41" i="10"/>
  <c r="Y40" i="10"/>
  <c r="Y43" i="10"/>
  <c r="Y44" i="10"/>
  <c r="Y2" i="10"/>
  <c r="Z1" i="10"/>
  <c r="AI2" i="20"/>
  <c r="AJ1" i="20"/>
  <c r="AJ2" i="19"/>
  <c r="AK1" i="19"/>
  <c r="AI2" i="18"/>
  <c r="AJ1" i="18"/>
  <c r="AB2" i="13"/>
  <c r="AC1" i="13"/>
  <c r="Z2" i="8"/>
  <c r="AA1" i="8"/>
  <c r="X2" i="9"/>
  <c r="Y1" i="9"/>
  <c r="Z40" i="10" l="1"/>
  <c r="Z39" i="10"/>
  <c r="Z43" i="10"/>
  <c r="Z41" i="10"/>
  <c r="Z44" i="10"/>
  <c r="Z12" i="10"/>
  <c r="Z42" i="10"/>
  <c r="AA1" i="10"/>
  <c r="Z2" i="10"/>
  <c r="AJ2" i="20"/>
  <c r="AK1" i="20"/>
  <c r="AK2" i="19"/>
  <c r="AL1" i="19"/>
  <c r="AJ2" i="18"/>
  <c r="AK1" i="18"/>
  <c r="AC2" i="13"/>
  <c r="AD1" i="13"/>
  <c r="AA2" i="8"/>
  <c r="AB1" i="8"/>
  <c r="Z1" i="9"/>
  <c r="Y2" i="9"/>
  <c r="AA12" i="10" l="1"/>
  <c r="AA41" i="10"/>
  <c r="AA40" i="10"/>
  <c r="AA39" i="10"/>
  <c r="AA42" i="10"/>
  <c r="AA43" i="10"/>
  <c r="AA44" i="10"/>
  <c r="AB1" i="10"/>
  <c r="AA2" i="10"/>
  <c r="AK2" i="20"/>
  <c r="AL1" i="20"/>
  <c r="AM1" i="19"/>
  <c r="AL2" i="19"/>
  <c r="AL1" i="18"/>
  <c r="AK2" i="18"/>
  <c r="AD2" i="13"/>
  <c r="AE1" i="13"/>
  <c r="AB2" i="8"/>
  <c r="AC1" i="8"/>
  <c r="Z2" i="9"/>
  <c r="AA1" i="9"/>
  <c r="AB12" i="10" l="1"/>
  <c r="AB42" i="10"/>
  <c r="AB41" i="10"/>
  <c r="AB43" i="10"/>
  <c r="AB39" i="10"/>
  <c r="AB44" i="10"/>
  <c r="AB40" i="10"/>
  <c r="AC1" i="10"/>
  <c r="AB2" i="10"/>
  <c r="AL2" i="20"/>
  <c r="AM1" i="20"/>
  <c r="AM2" i="19"/>
  <c r="AN1" i="19"/>
  <c r="AL2" i="18"/>
  <c r="AM1" i="18"/>
  <c r="AE2" i="13"/>
  <c r="AF1" i="13"/>
  <c r="AC2" i="8"/>
  <c r="AD1" i="8"/>
  <c r="AA2" i="9"/>
  <c r="AB1" i="9"/>
  <c r="AC39" i="10" l="1"/>
  <c r="AC12" i="10"/>
  <c r="AC42" i="10"/>
  <c r="AC40" i="10"/>
  <c r="AC43" i="10"/>
  <c r="AC41" i="10"/>
  <c r="AC44" i="10"/>
  <c r="AD1" i="10"/>
  <c r="AC2" i="10"/>
  <c r="AM2" i="20"/>
  <c r="AN1" i="20"/>
  <c r="AO1" i="19"/>
  <c r="AN2" i="19"/>
  <c r="AM2" i="18"/>
  <c r="AN1" i="18"/>
  <c r="AF2" i="13"/>
  <c r="AG1" i="13"/>
  <c r="AD2" i="8"/>
  <c r="AE1" i="8"/>
  <c r="AB2" i="9"/>
  <c r="AC1" i="9"/>
  <c r="AD40" i="10" l="1"/>
  <c r="AD39" i="10"/>
  <c r="AD43" i="10"/>
  <c r="AD44" i="10"/>
  <c r="AD42" i="10"/>
  <c r="AD12" i="10"/>
  <c r="AD41" i="10"/>
  <c r="AD2" i="10"/>
  <c r="AE1" i="10"/>
  <c r="AN2" i="20"/>
  <c r="AO1" i="20"/>
  <c r="AO2" i="19"/>
  <c r="AP1" i="19"/>
  <c r="AO1" i="18"/>
  <c r="AN2" i="18"/>
  <c r="AG2" i="13"/>
  <c r="AH1" i="13"/>
  <c r="AE2" i="8"/>
  <c r="AF1" i="8"/>
  <c r="AC2" i="9"/>
  <c r="AD1" i="9"/>
  <c r="AE41" i="10" l="1"/>
  <c r="AE40" i="10"/>
  <c r="AE42" i="10"/>
  <c r="AE12" i="10"/>
  <c r="AE39" i="10"/>
  <c r="AE43" i="10"/>
  <c r="AE44" i="10"/>
  <c r="AF1" i="10"/>
  <c r="AE2" i="10"/>
  <c r="AP1" i="20"/>
  <c r="AO2" i="20"/>
  <c r="AP2" i="19"/>
  <c r="AQ1" i="19"/>
  <c r="AO2" i="18"/>
  <c r="AP1" i="18"/>
  <c r="AH2" i="13"/>
  <c r="AI1" i="13"/>
  <c r="AF2" i="8"/>
  <c r="AG1" i="8"/>
  <c r="AD2" i="9"/>
  <c r="AE1" i="9"/>
  <c r="AF12" i="10" l="1"/>
  <c r="AF42" i="10"/>
  <c r="AF41" i="10"/>
  <c r="AF39" i="10"/>
  <c r="AF40" i="10"/>
  <c r="AF43" i="10"/>
  <c r="AF44" i="10"/>
  <c r="AG1" i="10"/>
  <c r="AF2" i="10"/>
  <c r="AP2" i="20"/>
  <c r="AQ1" i="20"/>
  <c r="AQ2" i="19"/>
  <c r="AR1" i="19"/>
  <c r="AP2" i="18"/>
  <c r="AQ1" i="18"/>
  <c r="AI2" i="13"/>
  <c r="AJ1" i="13"/>
  <c r="AG2" i="8"/>
  <c r="AH1" i="8"/>
  <c r="AE2" i="9"/>
  <c r="AF1" i="9"/>
  <c r="AG39" i="10" l="1"/>
  <c r="AG12" i="10"/>
  <c r="AG42" i="10"/>
  <c r="AG43" i="10"/>
  <c r="AG44" i="10"/>
  <c r="AG40" i="10"/>
  <c r="AG41" i="10"/>
  <c r="AH1" i="10"/>
  <c r="AG2" i="10"/>
  <c r="AQ2" i="20"/>
  <c r="AR1" i="20"/>
  <c r="AR2" i="19"/>
  <c r="AS1" i="19"/>
  <c r="AQ2" i="18"/>
  <c r="AR1" i="18"/>
  <c r="AJ2" i="13"/>
  <c r="AK1" i="13"/>
  <c r="AH2" i="8"/>
  <c r="AI1" i="8"/>
  <c r="AF2" i="9"/>
  <c r="AG1" i="9"/>
  <c r="AH40" i="10" l="1"/>
  <c r="AH39" i="10"/>
  <c r="AH43" i="10"/>
  <c r="AH12" i="10"/>
  <c r="AH41" i="10"/>
  <c r="AH44" i="10"/>
  <c r="AH42" i="10"/>
  <c r="AI1" i="10"/>
  <c r="AH2" i="10"/>
  <c r="AR2" i="20"/>
  <c r="AS1" i="20"/>
  <c r="AS2" i="19"/>
  <c r="AT1" i="19"/>
  <c r="AR2" i="18"/>
  <c r="AS1" i="18"/>
  <c r="AK2" i="13"/>
  <c r="AL1" i="13"/>
  <c r="AI2" i="8"/>
  <c r="AJ1" i="8"/>
  <c r="AG2" i="9"/>
  <c r="AH1" i="9"/>
  <c r="AI41" i="10" l="1"/>
  <c r="AI40" i="10"/>
  <c r="AI12" i="10"/>
  <c r="AI39" i="10"/>
  <c r="AI43" i="10"/>
  <c r="AI44" i="10"/>
  <c r="AI42" i="10"/>
  <c r="AJ1" i="10"/>
  <c r="AI2" i="10"/>
  <c r="AS2" i="20"/>
  <c r="AT1" i="20"/>
  <c r="AU1" i="19"/>
  <c r="AT2" i="19"/>
  <c r="AT1" i="18"/>
  <c r="AS2" i="18"/>
  <c r="AL2" i="13"/>
  <c r="AM1" i="13"/>
  <c r="AJ2" i="8"/>
  <c r="AK1" i="8"/>
  <c r="AH2" i="9"/>
  <c r="AI1" i="9"/>
  <c r="AJ12" i="10" l="1"/>
  <c r="AJ42" i="10"/>
  <c r="AJ41" i="10"/>
  <c r="AJ43" i="10"/>
  <c r="AJ39" i="10"/>
  <c r="AJ40" i="10"/>
  <c r="AJ44" i="10"/>
  <c r="AK1" i="10"/>
  <c r="AJ2" i="10"/>
  <c r="AT2" i="20"/>
  <c r="AU1" i="20"/>
  <c r="AU2" i="19"/>
  <c r="AV1" i="19"/>
  <c r="AT2" i="18"/>
  <c r="AU1" i="18"/>
  <c r="AM2" i="13"/>
  <c r="AN1" i="13"/>
  <c r="AK2" i="8"/>
  <c r="AL1" i="8"/>
  <c r="AI2" i="9"/>
  <c r="AJ1" i="9"/>
  <c r="AK39" i="10" l="1"/>
  <c r="AK12" i="10"/>
  <c r="AK42" i="10"/>
  <c r="AK40" i="10"/>
  <c r="AK41" i="10"/>
  <c r="AK43" i="10"/>
  <c r="AK44" i="10"/>
  <c r="AL1" i="10"/>
  <c r="AK2" i="10"/>
  <c r="AU2" i="20"/>
  <c r="AV1" i="20"/>
  <c r="AW1" i="19"/>
  <c r="AV2" i="19"/>
  <c r="AU2" i="18"/>
  <c r="AV1" i="18"/>
  <c r="AN2" i="13"/>
  <c r="AO1" i="13"/>
  <c r="AM1" i="8"/>
  <c r="AL2" i="8"/>
  <c r="AJ2" i="9"/>
  <c r="AK1" i="9"/>
  <c r="AL40" i="10" l="1"/>
  <c r="AL39" i="10"/>
  <c r="AL43" i="10"/>
  <c r="AL44" i="10"/>
  <c r="AL12" i="10"/>
  <c r="AL41" i="10"/>
  <c r="AL42" i="10"/>
  <c r="AL2" i="10"/>
  <c r="AM1" i="10"/>
  <c r="AW1" i="20"/>
  <c r="AV2" i="20"/>
  <c r="AW2" i="19"/>
  <c r="AX1" i="19"/>
  <c r="AW1" i="18"/>
  <c r="AV2" i="18"/>
  <c r="AO2" i="13"/>
  <c r="AP1" i="13"/>
  <c r="AM2" i="8"/>
  <c r="AN1" i="8"/>
  <c r="AK2" i="9"/>
  <c r="AL1" i="9"/>
  <c r="AM41" i="10" l="1"/>
  <c r="AM40" i="10"/>
  <c r="AM42" i="10"/>
  <c r="AM43" i="10"/>
  <c r="AM39" i="10"/>
  <c r="AM44" i="10"/>
  <c r="AM12" i="10"/>
  <c r="AN1" i="10"/>
  <c r="AM2" i="10"/>
  <c r="AX1" i="20"/>
  <c r="AW2" i="20"/>
  <c r="AX2" i="19"/>
  <c r="AY1" i="19"/>
  <c r="AW2" i="18"/>
  <c r="AX1" i="18"/>
  <c r="AP2" i="13"/>
  <c r="AQ1" i="13"/>
  <c r="AN2" i="8"/>
  <c r="AO1" i="8"/>
  <c r="AL2" i="9"/>
  <c r="AM1" i="9"/>
  <c r="AN12" i="10" l="1"/>
  <c r="AN42" i="10"/>
  <c r="AN41" i="10"/>
  <c r="AN39" i="10"/>
  <c r="AN44" i="10"/>
  <c r="AN43" i="10"/>
  <c r="AN40" i="10"/>
  <c r="AO1" i="10"/>
  <c r="AN2" i="10"/>
  <c r="AX2" i="20"/>
  <c r="AY1" i="20"/>
  <c r="AY2" i="19"/>
  <c r="AZ1" i="19"/>
  <c r="AX2" i="18"/>
  <c r="AY1" i="18"/>
  <c r="AQ2" i="13"/>
  <c r="AR1" i="13"/>
  <c r="AO2" i="8"/>
  <c r="AP1" i="8"/>
  <c r="AM2" i="9"/>
  <c r="AN1" i="9"/>
  <c r="AO39" i="10" l="1"/>
  <c r="AO12" i="10"/>
  <c r="AO42" i="10"/>
  <c r="AO40" i="10"/>
  <c r="AO41" i="10"/>
  <c r="AO44" i="10"/>
  <c r="AO43" i="10"/>
  <c r="AP1" i="10"/>
  <c r="AO2" i="10"/>
  <c r="AY2" i="20"/>
  <c r="AZ1" i="20"/>
  <c r="AZ2" i="19"/>
  <c r="BA1" i="19"/>
  <c r="AY2" i="18"/>
  <c r="AZ1" i="18"/>
  <c r="AR2" i="13"/>
  <c r="AS1" i="13"/>
  <c r="AP2" i="8"/>
  <c r="AQ1" i="8"/>
  <c r="AN2" i="9"/>
  <c r="AO1" i="9"/>
  <c r="AP40" i="10" l="1"/>
  <c r="AP39" i="10"/>
  <c r="AP43" i="10"/>
  <c r="AP12" i="10"/>
  <c r="AP41" i="10"/>
  <c r="AP44" i="10"/>
  <c r="AP42" i="10"/>
  <c r="AQ1" i="10"/>
  <c r="AP2" i="10"/>
  <c r="BA1" i="20"/>
  <c r="AZ2" i="20"/>
  <c r="BA2" i="19"/>
  <c r="BB1" i="19"/>
  <c r="AZ2" i="18"/>
  <c r="BA1" i="18"/>
  <c r="AS2" i="13"/>
  <c r="AT1" i="13"/>
  <c r="AQ2" i="8"/>
  <c r="AR1" i="8"/>
  <c r="AO2" i="9"/>
  <c r="AP1" i="9"/>
  <c r="AQ41" i="10" l="1"/>
  <c r="AQ40" i="10"/>
  <c r="AQ12" i="10"/>
  <c r="AQ39" i="10"/>
  <c r="AQ43" i="10"/>
  <c r="AQ42" i="10"/>
  <c r="AQ44" i="10"/>
  <c r="AR1" i="10"/>
  <c r="AQ2" i="10"/>
  <c r="BA2" i="20"/>
  <c r="BB1" i="20"/>
  <c r="BC1" i="19"/>
  <c r="BB2" i="19"/>
  <c r="BA2" i="18"/>
  <c r="BB1" i="18"/>
  <c r="AT2" i="13"/>
  <c r="AU1" i="13"/>
  <c r="AR2" i="8"/>
  <c r="AS1" i="8"/>
  <c r="AP2" i="9"/>
  <c r="AQ1" i="9"/>
  <c r="AR12" i="10" l="1"/>
  <c r="AR42" i="10"/>
  <c r="AR41" i="10"/>
  <c r="AR43" i="10"/>
  <c r="AR39" i="10"/>
  <c r="AR44" i="10"/>
  <c r="AR40" i="10"/>
  <c r="AS1" i="10"/>
  <c r="AR2" i="10"/>
  <c r="BB2" i="20"/>
  <c r="BC1" i="20"/>
  <c r="BC2" i="19"/>
  <c r="BD1" i="19"/>
  <c r="BB2" i="18"/>
  <c r="BC1" i="18"/>
  <c r="AU2" i="13"/>
  <c r="AV1" i="13"/>
  <c r="AS2" i="8"/>
  <c r="AT1" i="8"/>
  <c r="AQ2" i="9"/>
  <c r="AR1" i="9"/>
  <c r="AS39" i="10" l="1"/>
  <c r="AS12" i="10"/>
  <c r="AS42" i="10"/>
  <c r="AS40" i="10"/>
  <c r="AS43" i="10"/>
  <c r="AS44" i="10"/>
  <c r="AS41" i="10"/>
  <c r="AT1" i="10"/>
  <c r="AS2" i="10"/>
  <c r="BC2" i="20"/>
  <c r="BD1" i="20"/>
  <c r="BE1" i="19"/>
  <c r="BD2" i="19"/>
  <c r="BC2" i="18"/>
  <c r="BD1" i="18"/>
  <c r="AV2" i="13"/>
  <c r="AW1" i="13"/>
  <c r="AT2" i="8"/>
  <c r="AU1" i="8"/>
  <c r="AR2" i="9"/>
  <c r="AS1" i="9"/>
  <c r="AT40" i="10" l="1"/>
  <c r="AT39" i="10"/>
  <c r="AT43" i="10"/>
  <c r="AT44" i="10"/>
  <c r="AT12" i="10"/>
  <c r="AT41" i="10"/>
  <c r="AT42" i="10"/>
  <c r="AU1" i="10"/>
  <c r="AT2" i="10"/>
  <c r="BD2" i="20"/>
  <c r="BE1" i="20"/>
  <c r="BE2" i="19"/>
  <c r="BF1" i="19"/>
  <c r="BE1" i="18"/>
  <c r="BD2" i="18"/>
  <c r="AW2" i="13"/>
  <c r="AX1" i="13"/>
  <c r="AU2" i="8"/>
  <c r="AV1" i="8"/>
  <c r="AS2" i="9"/>
  <c r="AT1" i="9"/>
  <c r="AU41" i="10" l="1"/>
  <c r="AU40" i="10"/>
  <c r="AU42" i="10"/>
  <c r="AU12" i="10"/>
  <c r="AU39" i="10"/>
  <c r="AU43" i="10"/>
  <c r="AU44" i="10"/>
  <c r="AV1" i="10"/>
  <c r="AU2" i="10"/>
  <c r="BF1" i="20"/>
  <c r="BE2" i="20"/>
  <c r="BF2" i="19"/>
  <c r="BG1" i="19"/>
  <c r="BE2" i="18"/>
  <c r="BF1" i="18"/>
  <c r="AX2" i="13"/>
  <c r="AY1" i="13"/>
  <c r="AV2" i="8"/>
  <c r="AW1" i="8"/>
  <c r="AT2" i="9"/>
  <c r="AU1" i="9"/>
  <c r="AV12" i="10" l="1"/>
  <c r="AV42" i="10"/>
  <c r="AV41" i="10"/>
  <c r="AV39" i="10"/>
  <c r="AV43" i="10"/>
  <c r="AV40" i="10"/>
  <c r="AV44" i="10"/>
  <c r="AW1" i="10"/>
  <c r="AV2" i="10"/>
  <c r="BF2" i="20"/>
  <c r="BG1" i="20"/>
  <c r="BG2" i="19"/>
  <c r="BH1" i="19"/>
  <c r="BF2" i="18"/>
  <c r="BG1" i="18"/>
  <c r="AY2" i="13"/>
  <c r="AZ1" i="13"/>
  <c r="AW2" i="8"/>
  <c r="AX1" i="8"/>
  <c r="AU2" i="9"/>
  <c r="AV1" i="9"/>
  <c r="AW39" i="10" l="1"/>
  <c r="AW12" i="10"/>
  <c r="AW42" i="10"/>
  <c r="AW43" i="10"/>
  <c r="AW44" i="10"/>
  <c r="AW41" i="10"/>
  <c r="AW40" i="10"/>
  <c r="AX1" i="10"/>
  <c r="AW2" i="10"/>
  <c r="BG2" i="20"/>
  <c r="BH1" i="20"/>
  <c r="BH2" i="19"/>
  <c r="BI1" i="19"/>
  <c r="BG2" i="18"/>
  <c r="BH1" i="18"/>
  <c r="AZ2" i="13"/>
  <c r="BA1" i="13"/>
  <c r="AX2" i="8"/>
  <c r="AY1" i="8"/>
  <c r="AV2" i="9"/>
  <c r="AW1" i="9"/>
  <c r="AX40" i="10" l="1"/>
  <c r="AX39" i="10"/>
  <c r="AX12" i="10"/>
  <c r="AX41" i="10"/>
  <c r="AX44" i="10"/>
  <c r="AX42" i="10"/>
  <c r="AX43" i="10"/>
  <c r="AY1" i="10"/>
  <c r="AX2" i="10"/>
  <c r="BH2" i="20"/>
  <c r="BI1" i="20"/>
  <c r="BI2" i="19"/>
  <c r="BJ1" i="19"/>
  <c r="BH2" i="18"/>
  <c r="BI1" i="18"/>
  <c r="BA2" i="13"/>
  <c r="BB1" i="13"/>
  <c r="AY2" i="8"/>
  <c r="AZ1" i="8"/>
  <c r="AX1" i="9"/>
  <c r="AW2" i="9"/>
  <c r="AY41" i="10" l="1"/>
  <c r="AY40" i="10"/>
  <c r="AY12" i="10"/>
  <c r="AY39" i="10"/>
  <c r="AY42" i="10"/>
  <c r="AY43" i="10"/>
  <c r="AY44" i="10"/>
  <c r="AZ1" i="10"/>
  <c r="AY2" i="10"/>
  <c r="BI2" i="20"/>
  <c r="BJ1" i="20"/>
  <c r="BK1" i="19"/>
  <c r="BJ2" i="19"/>
  <c r="BJ1" i="18"/>
  <c r="BI2" i="18"/>
  <c r="BB2" i="13"/>
  <c r="BC1" i="13"/>
  <c r="AZ2" i="8"/>
  <c r="BA1" i="8"/>
  <c r="AX2" i="9"/>
  <c r="AY1" i="9"/>
  <c r="AZ12" i="10" l="1"/>
  <c r="AZ42" i="10"/>
  <c r="AZ41" i="10"/>
  <c r="AZ40" i="10"/>
  <c r="AZ39" i="10"/>
  <c r="AZ43" i="10"/>
  <c r="AZ44" i="10"/>
  <c r="BA1" i="10"/>
  <c r="AZ2" i="10"/>
  <c r="BJ2" i="20"/>
  <c r="BK1" i="20"/>
  <c r="BK2" i="19"/>
  <c r="BL1" i="19"/>
  <c r="BL2" i="19" s="1"/>
  <c r="BJ2" i="18"/>
  <c r="BK1" i="18"/>
  <c r="BC2" i="13"/>
  <c r="BD1" i="13"/>
  <c r="BA2" i="8"/>
  <c r="BB1" i="8"/>
  <c r="AY2" i="9"/>
  <c r="AZ1" i="9"/>
  <c r="BA39" i="10" l="1"/>
  <c r="BA12" i="10"/>
  <c r="BA42" i="10"/>
  <c r="BA40" i="10"/>
  <c r="BA43" i="10"/>
  <c r="BA41" i="10"/>
  <c r="BA44" i="10"/>
  <c r="BB1" i="10"/>
  <c r="BA2" i="10"/>
  <c r="BK2" i="20"/>
  <c r="BL1" i="20"/>
  <c r="BL2" i="20" s="1"/>
  <c r="BK2" i="18"/>
  <c r="BL1" i="18"/>
  <c r="BL2" i="18" s="1"/>
  <c r="BD2" i="13"/>
  <c r="BE1" i="13"/>
  <c r="BB2" i="8"/>
  <c r="BC1" i="8"/>
  <c r="AZ2" i="9"/>
  <c r="BA1" i="9"/>
  <c r="BB40" i="10" l="1"/>
  <c r="BB39" i="10"/>
  <c r="BB44" i="10"/>
  <c r="BB12" i="10"/>
  <c r="BB42" i="10"/>
  <c r="BB41" i="10"/>
  <c r="BB43" i="10"/>
  <c r="BB2" i="10"/>
  <c r="BC1" i="10"/>
  <c r="BE2" i="13"/>
  <c r="BF1" i="13"/>
  <c r="BC2" i="8"/>
  <c r="BD1" i="8"/>
  <c r="BA2" i="9"/>
  <c r="BB1" i="9"/>
  <c r="BC41" i="10" l="1"/>
  <c r="BC40" i="10"/>
  <c r="BC42" i="10"/>
  <c r="BC39" i="10"/>
  <c r="BC43" i="10"/>
  <c r="BC44" i="10"/>
  <c r="BC12" i="10"/>
  <c r="BC2" i="10"/>
  <c r="BD1" i="10"/>
  <c r="BF2" i="13"/>
  <c r="BG1" i="13"/>
  <c r="BD2" i="8"/>
  <c r="BE1" i="8"/>
  <c r="BB2" i="9"/>
  <c r="BC1" i="9"/>
  <c r="BD12" i="10" l="1"/>
  <c r="BD41" i="10"/>
  <c r="BD39" i="10"/>
  <c r="BD40" i="10"/>
  <c r="BD43" i="10"/>
  <c r="BD44" i="10"/>
  <c r="BD42" i="10"/>
  <c r="BD2" i="10"/>
  <c r="BE1" i="10"/>
  <c r="BG2" i="13"/>
  <c r="BH1" i="13"/>
  <c r="BE2" i="8"/>
  <c r="BF1" i="8"/>
  <c r="BC2" i="9"/>
  <c r="BD1" i="9"/>
  <c r="BE39" i="10" l="1"/>
  <c r="BE12" i="10"/>
  <c r="BE42" i="10"/>
  <c r="BE43" i="10"/>
  <c r="BE41" i="10"/>
  <c r="BE40" i="10"/>
  <c r="BE44" i="10"/>
  <c r="BE2" i="10"/>
  <c r="BF1" i="10"/>
  <c r="BH2" i="13"/>
  <c r="BI1" i="13"/>
  <c r="BF2" i="8"/>
  <c r="BG1" i="8"/>
  <c r="BD2" i="9"/>
  <c r="BE1" i="9"/>
  <c r="BF40" i="10" l="1"/>
  <c r="BF39" i="10"/>
  <c r="BF12" i="10"/>
  <c r="BF41" i="10"/>
  <c r="BF44" i="10"/>
  <c r="BF43" i="10"/>
  <c r="BF42" i="10"/>
  <c r="BF2" i="10"/>
  <c r="BG1" i="10"/>
  <c r="BI2" i="13"/>
  <c r="BJ1" i="13"/>
  <c r="BG2" i="8"/>
  <c r="BH1" i="8"/>
  <c r="BE2" i="9"/>
  <c r="BF1" i="9"/>
  <c r="BG41" i="10" l="1"/>
  <c r="BG40" i="10"/>
  <c r="BG12" i="10"/>
  <c r="BG43" i="10"/>
  <c r="BG39" i="10"/>
  <c r="BG42" i="10"/>
  <c r="BG44" i="10"/>
  <c r="BG2" i="10"/>
  <c r="BH1" i="10"/>
  <c r="BJ2" i="13"/>
  <c r="BK1" i="13"/>
  <c r="BH2" i="8"/>
  <c r="BI1" i="8"/>
  <c r="BF2" i="9"/>
  <c r="BG1" i="9"/>
  <c r="BH12" i="10" l="1"/>
  <c r="BH41" i="10"/>
  <c r="BH42" i="10"/>
  <c r="BH43" i="10"/>
  <c r="BH44" i="10"/>
  <c r="BH39" i="10"/>
  <c r="BH40" i="10"/>
  <c r="BH2" i="10"/>
  <c r="BI1" i="10"/>
  <c r="BK2" i="13"/>
  <c r="BL1" i="13"/>
  <c r="BJ1" i="8"/>
  <c r="BI2" i="8"/>
  <c r="BG2" i="9"/>
  <c r="BH1" i="9"/>
  <c r="BI39" i="10" l="1"/>
  <c r="BI12" i="10"/>
  <c r="BI42" i="10"/>
  <c r="BI40" i="10"/>
  <c r="BI43" i="10"/>
  <c r="BI41" i="10"/>
  <c r="BI44" i="10"/>
  <c r="F41" i="10"/>
  <c r="J42" i="10"/>
  <c r="G41" i="10"/>
  <c r="J44" i="10"/>
  <c r="J39" i="10"/>
  <c r="G39" i="10"/>
  <c r="G43" i="10"/>
  <c r="J41" i="10"/>
  <c r="F43" i="10"/>
  <c r="H41" i="10"/>
  <c r="I43" i="10"/>
  <c r="H43" i="10"/>
  <c r="I40" i="10"/>
  <c r="K43" i="10"/>
  <c r="I39" i="10"/>
  <c r="H40" i="10"/>
  <c r="F44" i="10"/>
  <c r="F42" i="10"/>
  <c r="J43" i="10"/>
  <c r="K44" i="10"/>
  <c r="F39" i="10"/>
  <c r="G42" i="10"/>
  <c r="I44" i="10"/>
  <c r="H39" i="10"/>
  <c r="K39" i="10"/>
  <c r="L39" i="10"/>
  <c r="H44" i="10"/>
  <c r="F40" i="10"/>
  <c r="G40" i="10"/>
  <c r="K40" i="10"/>
  <c r="L40" i="10"/>
  <c r="I41" i="10"/>
  <c r="I42" i="10"/>
  <c r="H42" i="10"/>
  <c r="L44" i="10"/>
  <c r="J40" i="10"/>
  <c r="L41" i="10"/>
  <c r="M40" i="10"/>
  <c r="G44" i="10"/>
  <c r="M39" i="10"/>
  <c r="K42" i="10"/>
  <c r="M41" i="10"/>
  <c r="M44" i="10"/>
  <c r="L43" i="10"/>
  <c r="L42" i="10"/>
  <c r="K41" i="10"/>
  <c r="M43" i="10"/>
  <c r="M42" i="10"/>
  <c r="BM1" i="13"/>
  <c r="N43" i="10"/>
  <c r="N40" i="10"/>
  <c r="N41" i="10"/>
  <c r="O44" i="10"/>
  <c r="N42" i="10"/>
  <c r="P44" i="10"/>
  <c r="N39" i="10"/>
  <c r="O39" i="10"/>
  <c r="P41" i="10"/>
  <c r="N44" i="10"/>
  <c r="Q39" i="10"/>
  <c r="O40" i="10"/>
  <c r="O41" i="10"/>
  <c r="P40" i="10"/>
  <c r="O43" i="10"/>
  <c r="P39" i="10"/>
  <c r="P43" i="10"/>
  <c r="Q41" i="10"/>
  <c r="P42" i="10"/>
  <c r="R39" i="10"/>
  <c r="S40" i="10"/>
  <c r="Q44" i="10"/>
  <c r="O42" i="10"/>
  <c r="Q43" i="10"/>
  <c r="S42" i="10"/>
  <c r="S41" i="10"/>
  <c r="Q40" i="10"/>
  <c r="S43" i="10"/>
  <c r="R44" i="10"/>
  <c r="Q42" i="10"/>
  <c r="S44" i="10"/>
  <c r="R41" i="10"/>
  <c r="R42" i="10"/>
  <c r="T39" i="10"/>
  <c r="V42" i="10"/>
  <c r="R40" i="10"/>
  <c r="R43" i="10"/>
  <c r="V39" i="10"/>
  <c r="S39" i="10"/>
  <c r="V41" i="10"/>
  <c r="U39" i="10"/>
  <c r="T43" i="10"/>
  <c r="BL2" i="13"/>
  <c r="T40" i="10"/>
  <c r="T41" i="10"/>
  <c r="U41" i="10"/>
  <c r="E44" i="10"/>
  <c r="E40" i="10"/>
  <c r="E39" i="10"/>
  <c r="T44" i="10"/>
  <c r="T42" i="10"/>
  <c r="U44" i="10"/>
  <c r="U40" i="10"/>
  <c r="V40" i="10"/>
  <c r="E41" i="10"/>
  <c r="U42" i="10"/>
  <c r="E42" i="10"/>
  <c r="U43" i="10"/>
  <c r="E43" i="10"/>
  <c r="V43" i="10"/>
  <c r="V44" i="10"/>
  <c r="BI2" i="10"/>
  <c r="BJ1" i="10"/>
  <c r="BJ2" i="8"/>
  <c r="BK1" i="8"/>
  <c r="BH2" i="9"/>
  <c r="BI1" i="9"/>
  <c r="BJ40" i="10" l="1"/>
  <c r="BJ39" i="10"/>
  <c r="BJ44" i="10"/>
  <c r="BJ42" i="10"/>
  <c r="BJ43" i="10"/>
  <c r="BJ12" i="10"/>
  <c r="BJ41" i="10"/>
  <c r="BM2" i="13"/>
  <c r="BN1" i="13"/>
  <c r="BJ2" i="10"/>
  <c r="BK1" i="10"/>
  <c r="BK2" i="8"/>
  <c r="BL1" i="8"/>
  <c r="BI2" i="9"/>
  <c r="BJ1" i="9"/>
  <c r="BK41" i="10" l="1"/>
  <c r="BK40" i="10"/>
  <c r="BK12" i="10"/>
  <c r="BK39" i="10"/>
  <c r="BK42" i="10"/>
  <c r="BK43" i="10"/>
  <c r="BK44" i="10"/>
  <c r="BN2" i="13"/>
  <c r="BO1" i="13"/>
  <c r="BL1" i="10"/>
  <c r="BK2" i="10"/>
  <c r="BL2" i="8"/>
  <c r="BM1" i="8"/>
  <c r="BJ2" i="9"/>
  <c r="BK1" i="9"/>
  <c r="BL12" i="10" l="1"/>
  <c r="BL41" i="10"/>
  <c r="BL39" i="10"/>
  <c r="BL42" i="10"/>
  <c r="BL40" i="10"/>
  <c r="BL43" i="10"/>
  <c r="BL44" i="10"/>
  <c r="BO2" i="13"/>
  <c r="BP1" i="13"/>
  <c r="J8" i="10"/>
  <c r="H33" i="10"/>
  <c r="E34" i="10"/>
  <c r="J32" i="10"/>
  <c r="L8" i="10"/>
  <c r="L7" i="10"/>
  <c r="H34" i="10"/>
  <c r="K31" i="10"/>
  <c r="E31" i="10"/>
  <c r="E33" i="10"/>
  <c r="K8" i="10"/>
  <c r="I31" i="10"/>
  <c r="H7" i="10"/>
  <c r="J34" i="10"/>
  <c r="L33" i="10"/>
  <c r="G33" i="10"/>
  <c r="E32" i="10"/>
  <c r="F32" i="10"/>
  <c r="I34" i="10"/>
  <c r="E7" i="10"/>
  <c r="I7" i="10"/>
  <c r="K32" i="10"/>
  <c r="I8" i="10"/>
  <c r="L34" i="10"/>
  <c r="M8" i="10"/>
  <c r="F7" i="10"/>
  <c r="K7" i="10"/>
  <c r="K33" i="10"/>
  <c r="J7" i="10"/>
  <c r="G8" i="10"/>
  <c r="F34" i="10"/>
  <c r="M32" i="10"/>
  <c r="G7" i="10"/>
  <c r="M34" i="10"/>
  <c r="F31" i="10"/>
  <c r="M33" i="10"/>
  <c r="H8" i="10"/>
  <c r="F8" i="10"/>
  <c r="G34" i="10"/>
  <c r="M31" i="10"/>
  <c r="L32" i="10"/>
  <c r="H32" i="10"/>
  <c r="I33" i="10"/>
  <c r="L31" i="10"/>
  <c r="K34" i="10"/>
  <c r="G32" i="10"/>
  <c r="E8" i="10"/>
  <c r="E18" i="10" s="1"/>
  <c r="F33" i="10"/>
  <c r="M7" i="10"/>
  <c r="G31" i="10"/>
  <c r="H31" i="10"/>
  <c r="J33" i="10"/>
  <c r="I32" i="10"/>
  <c r="J31" i="10"/>
  <c r="BM1" i="10"/>
  <c r="BN1" i="8"/>
  <c r="BL2" i="10"/>
  <c r="BM2" i="8"/>
  <c r="BK2" i="9"/>
  <c r="BL1" i="9"/>
  <c r="BM39" i="10" l="1"/>
  <c r="BM12" i="10"/>
  <c r="BM42" i="10"/>
  <c r="BM43" i="10"/>
  <c r="BM41" i="10"/>
  <c r="BM44" i="10"/>
  <c r="BM40" i="10"/>
  <c r="BQ1" i="13"/>
  <c r="BP2" i="13"/>
  <c r="BO1" i="8"/>
  <c r="BO31" i="8" s="1"/>
  <c r="BM2" i="10"/>
  <c r="BN1" i="10"/>
  <c r="BM14" i="10"/>
  <c r="BN2" i="8"/>
  <c r="BO2" i="8"/>
  <c r="P38" i="10"/>
  <c r="P46" i="10" s="1"/>
  <c r="Q38" i="10"/>
  <c r="Q46" i="10" s="1"/>
  <c r="R38" i="10"/>
  <c r="R46" i="10" s="1"/>
  <c r="I38" i="10"/>
  <c r="I46" i="10" s="1"/>
  <c r="G38" i="10"/>
  <c r="G46" i="10" s="1"/>
  <c r="O38" i="10"/>
  <c r="O46" i="10" s="1"/>
  <c r="S38" i="10"/>
  <c r="S46" i="10" s="1"/>
  <c r="F38" i="10"/>
  <c r="F46" i="10" s="1"/>
  <c r="H38" i="10"/>
  <c r="H46" i="10" s="1"/>
  <c r="N38" i="10"/>
  <c r="N46" i="10" s="1"/>
  <c r="E38" i="10"/>
  <c r="M38" i="10"/>
  <c r="M46" i="10" s="1"/>
  <c r="K38" i="10"/>
  <c r="K46" i="10" s="1"/>
  <c r="J38" i="10"/>
  <c r="J46" i="10" s="1"/>
  <c r="L38" i="10"/>
  <c r="L46" i="10" s="1"/>
  <c r="BL2" i="9"/>
  <c r="BN40" i="10" l="1"/>
  <c r="BN39" i="10"/>
  <c r="BN12" i="10"/>
  <c r="BN41" i="10"/>
  <c r="BN42" i="10"/>
  <c r="BN44" i="10"/>
  <c r="BN43" i="10"/>
  <c r="BP1" i="8"/>
  <c r="BP31" i="8" s="1"/>
  <c r="BR1" i="13"/>
  <c r="BQ2" i="13"/>
  <c r="BN14" i="10"/>
  <c r="BN2" i="10"/>
  <c r="BO1" i="10"/>
  <c r="BP2" i="8"/>
  <c r="BQ1" i="8"/>
  <c r="BQ31" i="8" s="1"/>
  <c r="F14" i="10"/>
  <c r="G14" i="10"/>
  <c r="BO41" i="10" l="1"/>
  <c r="BO40" i="10"/>
  <c r="BO12" i="10"/>
  <c r="BO14" i="10" s="1"/>
  <c r="BO39" i="10"/>
  <c r="BO42" i="10"/>
  <c r="BO43" i="10"/>
  <c r="BO44" i="10"/>
  <c r="BR2" i="13"/>
  <c r="BS1" i="13"/>
  <c r="BP1" i="10"/>
  <c r="BO2" i="10"/>
  <c r="BR1" i="8"/>
  <c r="BR31" i="8" s="1"/>
  <c r="BQ2" i="8"/>
  <c r="H14" i="10"/>
  <c r="BP12" i="10" l="1"/>
  <c r="BP41" i="10"/>
  <c r="BP39" i="10"/>
  <c r="BP42" i="10"/>
  <c r="BP40" i="10"/>
  <c r="BP43" i="10"/>
  <c r="BP44" i="10"/>
  <c r="BS2" i="13"/>
  <c r="BT1" i="13"/>
  <c r="BP2" i="10"/>
  <c r="BP14" i="10"/>
  <c r="BQ1" i="10"/>
  <c r="BS1" i="8"/>
  <c r="BS31" i="8" s="1"/>
  <c r="BR2" i="8"/>
  <c r="K14" i="10"/>
  <c r="BQ39" i="10" l="1"/>
  <c r="BQ12" i="10"/>
  <c r="BQ42" i="10"/>
  <c r="BQ40" i="10"/>
  <c r="BQ43" i="10"/>
  <c r="BQ41" i="10"/>
  <c r="BQ44" i="10"/>
  <c r="BT2" i="13"/>
  <c r="BU1" i="13"/>
  <c r="BR1" i="10"/>
  <c r="BQ2" i="10"/>
  <c r="BQ14" i="10"/>
  <c r="BS2" i="8"/>
  <c r="BT1" i="8"/>
  <c r="BT31" i="8" s="1"/>
  <c r="V14" i="10"/>
  <c r="BR40" i="10" l="1"/>
  <c r="BR39" i="10"/>
  <c r="BR44" i="10"/>
  <c r="BR12" i="10"/>
  <c r="BR14" i="10" s="1"/>
  <c r="BR41" i="10"/>
  <c r="BR42" i="10"/>
  <c r="BR43" i="10"/>
  <c r="BU2" i="13"/>
  <c r="BV1" i="13"/>
  <c r="BR2" i="10"/>
  <c r="BS1" i="10"/>
  <c r="BT2" i="8"/>
  <c r="BU1" i="8"/>
  <c r="BU31" i="8" s="1"/>
  <c r="AJ14" i="10"/>
  <c r="AK14" i="10"/>
  <c r="BS41" i="10" l="1"/>
  <c r="BS40" i="10"/>
  <c r="BS42" i="10"/>
  <c r="BS43" i="10"/>
  <c r="BS44" i="10"/>
  <c r="BS12" i="10"/>
  <c r="BS39" i="10"/>
  <c r="BW1" i="13"/>
  <c r="BV2" i="13"/>
  <c r="BT1" i="10"/>
  <c r="BS2" i="10"/>
  <c r="BS14" i="10"/>
  <c r="BV1" i="8"/>
  <c r="BV31" i="8" s="1"/>
  <c r="BU2" i="8"/>
  <c r="AL14" i="10"/>
  <c r="BT12" i="10" l="1"/>
  <c r="BT41" i="10"/>
  <c r="BT39" i="10"/>
  <c r="BT43" i="10"/>
  <c r="BT44" i="10"/>
  <c r="BT40" i="10"/>
  <c r="BT42" i="10"/>
  <c r="BW2" i="13"/>
  <c r="BX1" i="13"/>
  <c r="BT2" i="10"/>
  <c r="BT14" i="10"/>
  <c r="BU1" i="10"/>
  <c r="BV2" i="8"/>
  <c r="BW1" i="8"/>
  <c r="BW31" i="8" s="1"/>
  <c r="AM14" i="10"/>
  <c r="BU39" i="10" l="1"/>
  <c r="BU12" i="10"/>
  <c r="BU42" i="10"/>
  <c r="BU43" i="10"/>
  <c r="BU40" i="10"/>
  <c r="BU41" i="10"/>
  <c r="BU44" i="10"/>
  <c r="BX2" i="13"/>
  <c r="BY1" i="13"/>
  <c r="BU14" i="10"/>
  <c r="BU2" i="10"/>
  <c r="BV1" i="10"/>
  <c r="BW2" i="8"/>
  <c r="BX1" i="8"/>
  <c r="BX31" i="8" s="1"/>
  <c r="AO14" i="10"/>
  <c r="BV40" i="10" l="1"/>
  <c r="BV39" i="10"/>
  <c r="BV12" i="10"/>
  <c r="BV14" i="10" s="1"/>
  <c r="BV41" i="10"/>
  <c r="BV44" i="10"/>
  <c r="BV42" i="10"/>
  <c r="BV43" i="10"/>
  <c r="BY2" i="13"/>
  <c r="BZ1" i="13"/>
  <c r="BW1" i="10"/>
  <c r="BV38" i="10"/>
  <c r="BV2" i="10"/>
  <c r="BX2" i="8"/>
  <c r="BY1" i="8"/>
  <c r="BY31" i="8" s="1"/>
  <c r="AP14" i="10"/>
  <c r="BW41" i="10" l="1"/>
  <c r="BW40" i="10"/>
  <c r="BW12" i="10"/>
  <c r="BW14" i="10" s="1"/>
  <c r="BW42" i="10"/>
  <c r="BW39" i="10"/>
  <c r="BW43" i="10"/>
  <c r="BW44" i="10"/>
  <c r="CA1" i="13"/>
  <c r="BZ2" i="13"/>
  <c r="BV46" i="10"/>
  <c r="BX1" i="10"/>
  <c r="BW2" i="10"/>
  <c r="BW38" i="10"/>
  <c r="BY2" i="8"/>
  <c r="BZ1" i="8"/>
  <c r="BZ31" i="8" s="1"/>
  <c r="AT14" i="10"/>
  <c r="BX12" i="10" l="1"/>
  <c r="BX41" i="10"/>
  <c r="BX42" i="10"/>
  <c r="BX39" i="10"/>
  <c r="BX43" i="10"/>
  <c r="BX44" i="10"/>
  <c r="BX40" i="10"/>
  <c r="CA2" i="13"/>
  <c r="CB1" i="13"/>
  <c r="BW46" i="10"/>
  <c r="BX2" i="10"/>
  <c r="BX14" i="10"/>
  <c r="BY1" i="10"/>
  <c r="BX38" i="10"/>
  <c r="BZ2" i="8"/>
  <c r="CA1" i="8"/>
  <c r="CA31" i="8" s="1"/>
  <c r="AW14" i="10"/>
  <c r="BY39" i="10" l="1"/>
  <c r="BY12" i="10"/>
  <c r="BY42" i="10"/>
  <c r="BY40" i="10"/>
  <c r="BY43" i="10"/>
  <c r="BY44" i="10"/>
  <c r="BY41" i="10"/>
  <c r="CB2" i="13"/>
  <c r="CC1" i="13"/>
  <c r="CC2" i="13" s="1"/>
  <c r="BX46" i="10"/>
  <c r="BY38" i="10"/>
  <c r="BY14" i="10"/>
  <c r="BZ1" i="10"/>
  <c r="BY2" i="10"/>
  <c r="CB1" i="8"/>
  <c r="CB31" i="8" s="1"/>
  <c r="CA2" i="8"/>
  <c r="AY14" i="10"/>
  <c r="BZ40" i="10" l="1"/>
  <c r="BZ39" i="10"/>
  <c r="BZ44" i="10"/>
  <c r="BZ41" i="10"/>
  <c r="BZ43" i="10"/>
  <c r="BZ12" i="10"/>
  <c r="BZ42" i="10"/>
  <c r="BZ2" i="10"/>
  <c r="BZ14" i="10"/>
  <c r="CA1" i="10"/>
  <c r="BY46" i="10"/>
  <c r="CB2" i="8"/>
  <c r="CC1" i="8"/>
  <c r="CC31" i="8" s="1"/>
  <c r="BA14" i="10"/>
  <c r="CA41" i="10" l="1"/>
  <c r="CA40" i="10"/>
  <c r="CA12" i="10"/>
  <c r="CA42" i="10"/>
  <c r="CA39" i="10"/>
  <c r="CA43" i="10"/>
  <c r="CA44" i="10"/>
  <c r="BZ46" i="10"/>
  <c r="CA2" i="10"/>
  <c r="CA14" i="10"/>
  <c r="CB1" i="10"/>
  <c r="CD1" i="8"/>
  <c r="CD31" i="8" s="1"/>
  <c r="CC2" i="8"/>
  <c r="BB14" i="10"/>
  <c r="CB12" i="10" l="1"/>
  <c r="CB41" i="10"/>
  <c r="CB39" i="10"/>
  <c r="CB42" i="10"/>
  <c r="CB40" i="10"/>
  <c r="CB43" i="10"/>
  <c r="CB44" i="10"/>
  <c r="CA46" i="10"/>
  <c r="CB2" i="10"/>
  <c r="CC1" i="10"/>
  <c r="CB14" i="10"/>
  <c r="CE1" i="8"/>
  <c r="CD2" i="8"/>
  <c r="BF14" i="10"/>
  <c r="CC39" i="10" l="1"/>
  <c r="CC12" i="10"/>
  <c r="CC42" i="10"/>
  <c r="CC43" i="10"/>
  <c r="CC40" i="10"/>
  <c r="CC44" i="10"/>
  <c r="CC41" i="10"/>
  <c r="CF1" i="8"/>
  <c r="CE31" i="8"/>
  <c r="CB46" i="10"/>
  <c r="CC14" i="10"/>
  <c r="CD1" i="10"/>
  <c r="CC2" i="10"/>
  <c r="CG1" i="8"/>
  <c r="CF2" i="8"/>
  <c r="CF40" i="8"/>
  <c r="CF41" i="8"/>
  <c r="CF42" i="8"/>
  <c r="CE2" i="8"/>
  <c r="BG14" i="10"/>
  <c r="CD40" i="10" l="1"/>
  <c r="CD39" i="10"/>
  <c r="CD12" i="10"/>
  <c r="CD41" i="10"/>
  <c r="CD42" i="10"/>
  <c r="CD44" i="10"/>
  <c r="CE1" i="10"/>
  <c r="CD43" i="10"/>
  <c r="CC46" i="10"/>
  <c r="CD14" i="10"/>
  <c r="CD2" i="10"/>
  <c r="CF51" i="8"/>
  <c r="CF53" i="8" s="1"/>
  <c r="CF67" i="8" s="1"/>
  <c r="CH1" i="8"/>
  <c r="CG2" i="8"/>
  <c r="CG40" i="8"/>
  <c r="CG42" i="8"/>
  <c r="CG41" i="8"/>
  <c r="BH14" i="10"/>
  <c r="CD46" i="10" l="1"/>
  <c r="CG51" i="8"/>
  <c r="CG53" i="8" s="1"/>
  <c r="CG67" i="8" s="1"/>
  <c r="CI1" i="8"/>
  <c r="CH2" i="8"/>
  <c r="CH40" i="8"/>
  <c r="CH41" i="8"/>
  <c r="CH42" i="8"/>
  <c r="BJ14" i="10"/>
  <c r="CJ1" i="8" l="1"/>
  <c r="CI2" i="8"/>
  <c r="CI42" i="8"/>
  <c r="CI40" i="8"/>
  <c r="CI41" i="8"/>
  <c r="CH51" i="8"/>
  <c r="CH53" i="8" s="1"/>
  <c r="BK14" i="10"/>
  <c r="CH67" i="8" l="1"/>
  <c r="CI51" i="8"/>
  <c r="CI53" i="8" s="1"/>
  <c r="CK1" i="8"/>
  <c r="CJ2" i="8"/>
  <c r="CJ40" i="8"/>
  <c r="CJ41" i="8"/>
  <c r="CJ42" i="8"/>
  <c r="E25" i="13"/>
  <c r="E32" i="13"/>
  <c r="CJ51" i="8" l="1"/>
  <c r="CJ53" i="8" s="1"/>
  <c r="CI67" i="8"/>
  <c r="CL1" i="8"/>
  <c r="CK2" i="8"/>
  <c r="CK40" i="8"/>
  <c r="CK42" i="8"/>
  <c r="CK41" i="8"/>
  <c r="E50" i="13"/>
  <c r="E64" i="13" s="1"/>
  <c r="CK51" i="8" l="1"/>
  <c r="CK53" i="8" s="1"/>
  <c r="CK67" i="8" s="1"/>
  <c r="CM1" i="8"/>
  <c r="CL2" i="8"/>
  <c r="CL40" i="8"/>
  <c r="CL41" i="8"/>
  <c r="CL42" i="8"/>
  <c r="CJ67" i="8"/>
  <c r="E46" i="10"/>
  <c r="CL51" i="8" l="1"/>
  <c r="CL53" i="8" s="1"/>
  <c r="CL67" i="8" s="1"/>
  <c r="CN1" i="8"/>
  <c r="CM2" i="8"/>
  <c r="CM42" i="8"/>
  <c r="CM40" i="8"/>
  <c r="CM41" i="8"/>
  <c r="CM51" i="8" l="1"/>
  <c r="CM53" i="8" s="1"/>
  <c r="CM67" i="8" s="1"/>
  <c r="CO1" i="8"/>
  <c r="CN2" i="8"/>
  <c r="CN40" i="8"/>
  <c r="CN41" i="8"/>
  <c r="CN42" i="8"/>
  <c r="CN51" i="8" l="1"/>
  <c r="CN53" i="8" s="1"/>
  <c r="CP1" i="8"/>
  <c r="CO2" i="8"/>
  <c r="CO40" i="8"/>
  <c r="CO42" i="8"/>
  <c r="CO41" i="8"/>
  <c r="CQ1" i="8" l="1"/>
  <c r="CP2" i="8"/>
  <c r="CP40" i="8"/>
  <c r="CP41" i="8"/>
  <c r="CP42" i="8"/>
  <c r="CO51" i="8"/>
  <c r="CO53" i="8" s="1"/>
  <c r="CN67" i="8"/>
  <c r="CO67" i="8" l="1"/>
  <c r="CP51" i="8"/>
  <c r="CP53" i="8" s="1"/>
  <c r="CR1" i="8"/>
  <c r="CQ2" i="8"/>
  <c r="CQ42" i="8"/>
  <c r="CQ40" i="8"/>
  <c r="CQ41" i="8"/>
  <c r="CP67" i="8" l="1"/>
  <c r="CQ51" i="8"/>
  <c r="CQ53" i="8" s="1"/>
  <c r="CR40" i="8"/>
  <c r="CS1" i="8"/>
  <c r="CR2" i="8"/>
  <c r="CR41" i="8"/>
  <c r="CR42" i="8"/>
  <c r="CT1" i="8" l="1"/>
  <c r="CS2" i="8"/>
  <c r="CS40" i="8"/>
  <c r="CS42" i="8"/>
  <c r="CS41" i="8"/>
  <c r="CR51" i="8"/>
  <c r="CR53" i="8" s="1"/>
  <c r="CQ67" i="8"/>
  <c r="E14" i="10"/>
  <c r="CS51" i="8" l="1"/>
  <c r="CS53" i="8" s="1"/>
  <c r="CS67" i="8" s="1"/>
  <c r="CU1" i="8"/>
  <c r="CT2" i="8"/>
  <c r="CT40" i="8"/>
  <c r="CT41" i="8"/>
  <c r="CT42" i="8"/>
  <c r="CR67" i="8"/>
  <c r="CT51" i="8" l="1"/>
  <c r="CT53" i="8" s="1"/>
  <c r="CT67" i="8" s="1"/>
  <c r="CV1" i="8"/>
  <c r="CU2" i="8"/>
  <c r="CU42" i="8"/>
  <c r="CU41" i="8"/>
  <c r="CU40" i="8"/>
  <c r="CW1" i="8" l="1"/>
  <c r="CV2" i="8"/>
  <c r="CV40" i="8"/>
  <c r="CV41" i="8"/>
  <c r="CV42" i="8"/>
  <c r="CU51" i="8"/>
  <c r="CU53" i="8" s="1"/>
  <c r="CV51" i="8" l="1"/>
  <c r="CV53" i="8" s="1"/>
  <c r="CU67" i="8"/>
  <c r="CX1" i="8"/>
  <c r="CW2" i="8"/>
  <c r="CW40" i="8"/>
  <c r="CW42" i="8"/>
  <c r="CW41" i="8"/>
  <c r="CW51" i="8" l="1"/>
  <c r="CW53" i="8" s="1"/>
  <c r="CV67" i="8"/>
  <c r="CY1" i="8"/>
  <c r="CX2" i="8"/>
  <c r="CX40" i="8"/>
  <c r="CX41" i="8"/>
  <c r="CX42" i="8"/>
  <c r="CX51" i="8" l="1"/>
  <c r="CX53" i="8" s="1"/>
  <c r="CW67" i="8"/>
  <c r="CZ1" i="8"/>
  <c r="CY2" i="8"/>
  <c r="CY42" i="8"/>
  <c r="CY41" i="8"/>
  <c r="CY40" i="8"/>
  <c r="CY51" i="8" l="1"/>
  <c r="CY53" i="8" s="1"/>
  <c r="CY67" i="8" s="1"/>
  <c r="DA1" i="8"/>
  <c r="CZ2" i="8"/>
  <c r="CZ40" i="8"/>
  <c r="CZ41" i="8"/>
  <c r="CZ42" i="8"/>
  <c r="CX67" i="8"/>
  <c r="CZ51" i="8" l="1"/>
  <c r="CZ53" i="8" s="1"/>
  <c r="CZ67" i="8" s="1"/>
  <c r="DB1" i="8"/>
  <c r="DA2" i="8"/>
  <c r="DA40" i="8"/>
  <c r="DA42" i="8"/>
  <c r="DA41" i="8"/>
  <c r="DC1" i="8" l="1"/>
  <c r="DB2" i="8"/>
  <c r="DB40" i="8"/>
  <c r="DB41" i="8"/>
  <c r="DB42" i="8"/>
  <c r="DA51" i="8"/>
  <c r="DA53" i="8" s="1"/>
  <c r="DB51" i="8" l="1"/>
  <c r="DB53" i="8" s="1"/>
  <c r="DB67" i="8" s="1"/>
  <c r="DA67" i="8"/>
  <c r="DD1" i="8"/>
  <c r="DC2" i="8"/>
  <c r="DC42" i="8"/>
  <c r="DC40" i="8"/>
  <c r="DC41" i="8"/>
  <c r="DC51" i="8" l="1"/>
  <c r="DC53" i="8" s="1"/>
  <c r="DE1" i="8"/>
  <c r="DD2" i="8"/>
  <c r="DD40" i="8"/>
  <c r="DD41" i="8"/>
  <c r="DD42" i="8"/>
  <c r="DD51" i="8" l="1"/>
  <c r="DD53" i="8" s="1"/>
  <c r="DC67" i="8"/>
  <c r="DE40" i="8"/>
  <c r="DE42" i="8"/>
  <c r="DF1" i="8"/>
  <c r="DE41" i="8"/>
  <c r="DE2" i="8"/>
  <c r="DG1" i="8" l="1"/>
  <c r="DF2" i="8"/>
  <c r="DF40" i="8"/>
  <c r="DF41" i="8"/>
  <c r="DF42" i="8"/>
  <c r="DE51" i="8"/>
  <c r="DE53" i="8" s="1"/>
  <c r="DD55" i="8"/>
  <c r="DD67" i="8"/>
  <c r="DF51" i="8" l="1"/>
  <c r="DF53" i="8" s="1"/>
  <c r="DF55" i="8" s="1"/>
  <c r="DE67" i="8"/>
  <c r="DE55" i="8"/>
  <c r="DH1" i="8"/>
  <c r="DG2" i="8"/>
  <c r="DG42" i="8"/>
  <c r="DG40" i="8"/>
  <c r="DG41" i="8"/>
  <c r="DF67" i="8" l="1"/>
  <c r="DG51" i="8"/>
  <c r="DG53" i="8" s="1"/>
  <c r="DI1" i="8"/>
  <c r="DH2" i="8"/>
  <c r="DH40" i="8"/>
  <c r="DH41" i="8"/>
  <c r="DH42" i="8"/>
  <c r="DJ1" i="8" l="1"/>
  <c r="DI2" i="8"/>
  <c r="DI42" i="8"/>
  <c r="DI40" i="8"/>
  <c r="DI41" i="8"/>
  <c r="DH51" i="8"/>
  <c r="DH53" i="8" s="1"/>
  <c r="DG55" i="8"/>
  <c r="DG67" i="8"/>
  <c r="DK1" i="8" l="1"/>
  <c r="DJ2" i="8"/>
  <c r="DJ40" i="8"/>
  <c r="DJ41" i="8"/>
  <c r="DJ42" i="8"/>
  <c r="DH55" i="8"/>
  <c r="DH67" i="8"/>
  <c r="DI51" i="8"/>
  <c r="DI53" i="8" s="1"/>
  <c r="DJ51" i="8" l="1"/>
  <c r="DJ53" i="8" s="1"/>
  <c r="DJ55" i="8" s="1"/>
  <c r="DI55" i="8"/>
  <c r="DI67" i="8"/>
  <c r="DL1" i="8"/>
  <c r="C45" i="14" s="1"/>
  <c r="DK2" i="8"/>
  <c r="DK42" i="8"/>
  <c r="DK40" i="8"/>
  <c r="DK41" i="8"/>
  <c r="DJ67" i="8" l="1"/>
  <c r="F7" i="8"/>
  <c r="G7" i="8"/>
  <c r="N31" i="10" s="1"/>
  <c r="H7" i="8"/>
  <c r="O31" i="10" s="1"/>
  <c r="I7" i="8"/>
  <c r="J7" i="8"/>
  <c r="Q31" i="10" s="1"/>
  <c r="K7" i="8"/>
  <c r="R31" i="10" s="1"/>
  <c r="L7" i="8"/>
  <c r="S31" i="10" s="1"/>
  <c r="M7" i="8"/>
  <c r="T31" i="10" s="1"/>
  <c r="N7" i="8"/>
  <c r="U31" i="10" s="1"/>
  <c r="O7" i="8"/>
  <c r="P7" i="8"/>
  <c r="Q7" i="8"/>
  <c r="R7" i="8"/>
  <c r="S7" i="8"/>
  <c r="T7" i="8"/>
  <c r="U7" i="8"/>
  <c r="V7" i="8"/>
  <c r="W7" i="8"/>
  <c r="DK51" i="8"/>
  <c r="DK53" i="8" s="1"/>
  <c r="DL7" i="8"/>
  <c r="DL9" i="8" s="1"/>
  <c r="DL2" i="8"/>
  <c r="DL41" i="8"/>
  <c r="DL42" i="8"/>
  <c r="DL40" i="8"/>
  <c r="CF7" i="8"/>
  <c r="CF9" i="8" s="1"/>
  <c r="CG7" i="8"/>
  <c r="CG9" i="8" s="1"/>
  <c r="CH7" i="8"/>
  <c r="CH9" i="8" s="1"/>
  <c r="CI7" i="8"/>
  <c r="CI9" i="8" s="1"/>
  <c r="CJ7" i="8"/>
  <c r="CJ9" i="8" s="1"/>
  <c r="CK7" i="8"/>
  <c r="CK9" i="8" s="1"/>
  <c r="CL7" i="8"/>
  <c r="CL9" i="8" s="1"/>
  <c r="CM7" i="8"/>
  <c r="CM9" i="8" s="1"/>
  <c r="CN7" i="8"/>
  <c r="CN9" i="8" s="1"/>
  <c r="CO7" i="8"/>
  <c r="CO9" i="8" s="1"/>
  <c r="CP7" i="8"/>
  <c r="CP9" i="8" s="1"/>
  <c r="CQ7" i="8"/>
  <c r="CQ9" i="8" s="1"/>
  <c r="CR7" i="8"/>
  <c r="CR9" i="8" s="1"/>
  <c r="CS7" i="8"/>
  <c r="CS9" i="8" s="1"/>
  <c r="CT7" i="8"/>
  <c r="CT9" i="8" s="1"/>
  <c r="CU7" i="8"/>
  <c r="CU9" i="8" s="1"/>
  <c r="CV7" i="8"/>
  <c r="CV9" i="8" s="1"/>
  <c r="CW7" i="8"/>
  <c r="CW9" i="8" s="1"/>
  <c r="CX7" i="8"/>
  <c r="CX9" i="8" s="1"/>
  <c r="CY7" i="8"/>
  <c r="CY9" i="8" s="1"/>
  <c r="CZ7" i="8"/>
  <c r="CZ9" i="8" s="1"/>
  <c r="DA7" i="8"/>
  <c r="DA9" i="8" s="1"/>
  <c r="DB7" i="8"/>
  <c r="DB9" i="8" s="1"/>
  <c r="DC7" i="8"/>
  <c r="DC9" i="8" s="1"/>
  <c r="DD7" i="8"/>
  <c r="DD9" i="8" s="1"/>
  <c r="DE7" i="8"/>
  <c r="DE9" i="8" s="1"/>
  <c r="DF7" i="8"/>
  <c r="DF9" i="8" s="1"/>
  <c r="DG7" i="8"/>
  <c r="DG9" i="8" s="1"/>
  <c r="DH7" i="8"/>
  <c r="DH9" i="8" s="1"/>
  <c r="DI7" i="8"/>
  <c r="DI9" i="8" s="1"/>
  <c r="DJ7" i="8"/>
  <c r="DJ9" i="8" s="1"/>
  <c r="DK7" i="8"/>
  <c r="DK9" i="8" s="1"/>
  <c r="X7" i="8"/>
  <c r="Y7" i="8"/>
  <c r="Z7" i="8"/>
  <c r="AP31" i="10" s="1"/>
  <c r="AA7" i="8"/>
  <c r="AB7" i="8"/>
  <c r="AC7" i="8"/>
  <c r="AD7" i="8"/>
  <c r="AE7" i="8"/>
  <c r="AF7" i="8"/>
  <c r="AG7" i="8"/>
  <c r="AH7" i="8"/>
  <c r="AI7" i="8"/>
  <c r="AJ7" i="8"/>
  <c r="AK7" i="8"/>
  <c r="AL7" i="8"/>
  <c r="AM7" i="8"/>
  <c r="AN7" i="8"/>
  <c r="AO7" i="8"/>
  <c r="AP7" i="8"/>
  <c r="AQ7" i="8"/>
  <c r="AR7" i="8"/>
  <c r="AS7" i="8"/>
  <c r="AT7" i="8"/>
  <c r="AU7" i="8"/>
  <c r="AV7" i="8"/>
  <c r="AW7" i="8"/>
  <c r="AX7" i="8"/>
  <c r="AY7" i="8"/>
  <c r="AZ7" i="8"/>
  <c r="BA7" i="8"/>
  <c r="BB7" i="8"/>
  <c r="BC7" i="8"/>
  <c r="BS31" i="10" s="1"/>
  <c r="BD7" i="8"/>
  <c r="BE7" i="8"/>
  <c r="BF7" i="8"/>
  <c r="BG7" i="8"/>
  <c r="BW31" i="10" s="1"/>
  <c r="BH7" i="8"/>
  <c r="BI7" i="8"/>
  <c r="BJ7" i="8"/>
  <c r="BK7" i="8"/>
  <c r="BL7" i="8"/>
  <c r="BM7" i="8"/>
  <c r="BN7" i="8"/>
  <c r="BO7" i="8"/>
  <c r="BP7" i="8"/>
  <c r="BQ7" i="8"/>
  <c r="BR7" i="8"/>
  <c r="BS7" i="8"/>
  <c r="BT7" i="8"/>
  <c r="BU7" i="8"/>
  <c r="BV7" i="8"/>
  <c r="BW7" i="8"/>
  <c r="BX7" i="8"/>
  <c r="BY7" i="8"/>
  <c r="BZ7" i="8"/>
  <c r="CA7" i="8"/>
  <c r="CB7" i="8"/>
  <c r="CC7" i="8"/>
  <c r="CD7" i="8"/>
  <c r="CE7" i="8"/>
  <c r="BO31" i="10" l="1"/>
  <c r="BK31" i="10"/>
  <c r="BG31" i="10"/>
  <c r="BC31" i="10"/>
  <c r="AY31" i="10"/>
  <c r="AU31" i="10"/>
  <c r="AI31" i="10"/>
  <c r="AE31" i="10"/>
  <c r="AN31" i="10"/>
  <c r="AQ31" i="10"/>
  <c r="AK31" i="10"/>
  <c r="AG31" i="10"/>
  <c r="Y31" i="10"/>
  <c r="P31" i="10"/>
  <c r="BV31" i="10"/>
  <c r="BN31" i="10"/>
  <c r="BB31" i="10"/>
  <c r="AX31" i="10"/>
  <c r="AT31" i="10"/>
  <c r="AF31" i="10"/>
  <c r="BF31" i="10"/>
  <c r="BR31" i="10"/>
  <c r="BJ31" i="10"/>
  <c r="V31" i="10"/>
  <c r="F9" i="8"/>
  <c r="AJ31" i="10"/>
  <c r="AB31" i="10"/>
  <c r="X31" i="10"/>
  <c r="BU31" i="10"/>
  <c r="BQ31" i="10"/>
  <c r="BM31" i="10"/>
  <c r="BI31" i="10"/>
  <c r="BE31" i="10"/>
  <c r="BA31" i="10"/>
  <c r="AW31" i="10"/>
  <c r="AS31" i="10"/>
  <c r="AO31" i="10"/>
  <c r="AM31" i="10"/>
  <c r="W31" i="10"/>
  <c r="G9" i="8"/>
  <c r="BX31" i="10"/>
  <c r="BY31" i="10" s="1"/>
  <c r="BZ31" i="10" s="1"/>
  <c r="CA31" i="10" s="1"/>
  <c r="CB31" i="10" s="1"/>
  <c r="CC31" i="10" s="1"/>
  <c r="CD31" i="10" s="1"/>
  <c r="BT31" i="10"/>
  <c r="BP31" i="10"/>
  <c r="BL31" i="10"/>
  <c r="BH31" i="10"/>
  <c r="BD31" i="10"/>
  <c r="AZ31" i="10"/>
  <c r="AV31" i="10"/>
  <c r="AR31" i="10"/>
  <c r="AL31" i="10"/>
  <c r="AH31" i="10"/>
  <c r="AD31" i="10"/>
  <c r="Z31" i="10"/>
  <c r="AA31" i="10"/>
  <c r="AC31" i="10"/>
  <c r="CE9" i="8"/>
  <c r="BW9" i="8"/>
  <c r="BO9" i="8"/>
  <c r="Q9" i="8"/>
  <c r="I9" i="8"/>
  <c r="BZ9" i="8"/>
  <c r="BR9" i="8"/>
  <c r="P9" i="8"/>
  <c r="L9" i="8"/>
  <c r="BY9" i="8"/>
  <c r="BU9" i="8"/>
  <c r="BQ9" i="8"/>
  <c r="W9" i="8"/>
  <c r="S9" i="8"/>
  <c r="O9" i="8"/>
  <c r="K9" i="8"/>
  <c r="CA9" i="8"/>
  <c r="BS9" i="8"/>
  <c r="U9" i="8"/>
  <c r="M9" i="8"/>
  <c r="CD9" i="8"/>
  <c r="BV9" i="8"/>
  <c r="BN9" i="8"/>
  <c r="T9" i="8"/>
  <c r="H9" i="8"/>
  <c r="CC9" i="8"/>
  <c r="CB9" i="8"/>
  <c r="BX9" i="8"/>
  <c r="BT9" i="8"/>
  <c r="BP9" i="8"/>
  <c r="V9" i="8"/>
  <c r="R9" i="8"/>
  <c r="N9" i="8"/>
  <c r="J9" i="8"/>
  <c r="F11" i="8"/>
  <c r="F18" i="8" s="1"/>
  <c r="DL51" i="8"/>
  <c r="DL53" i="8" s="1"/>
  <c r="DL55" i="8" s="1"/>
  <c r="DK55" i="8"/>
  <c r="DK67" i="8"/>
  <c r="BM9" i="8"/>
  <c r="BI9" i="8"/>
  <c r="BE9" i="8"/>
  <c r="BA9" i="8"/>
  <c r="AW9" i="8"/>
  <c r="AS9" i="8"/>
  <c r="AO9" i="8"/>
  <c r="AK9" i="8"/>
  <c r="AG9" i="8"/>
  <c r="AC9" i="8"/>
  <c r="Y9" i="8"/>
  <c r="BL9" i="8"/>
  <c r="BH9" i="8"/>
  <c r="BD9" i="8"/>
  <c r="AZ9" i="8"/>
  <c r="AV9" i="8"/>
  <c r="AR9" i="8"/>
  <c r="AN9" i="8"/>
  <c r="AJ9" i="8"/>
  <c r="AF9" i="8"/>
  <c r="AB9" i="8"/>
  <c r="X9" i="8"/>
  <c r="BK9" i="8"/>
  <c r="BG9" i="8"/>
  <c r="BC9" i="8"/>
  <c r="AY9" i="8"/>
  <c r="AU9" i="8"/>
  <c r="AQ9" i="8"/>
  <c r="AM9" i="8"/>
  <c r="AI9" i="8"/>
  <c r="AE9" i="8"/>
  <c r="AA9" i="8"/>
  <c r="BJ9" i="8"/>
  <c r="BF9" i="8"/>
  <c r="BB9" i="8"/>
  <c r="AX9" i="8"/>
  <c r="AT9" i="8"/>
  <c r="AP9" i="8"/>
  <c r="AL9" i="8"/>
  <c r="AH9" i="8"/>
  <c r="AD9" i="8"/>
  <c r="Z9" i="8"/>
  <c r="F14" i="8" l="1"/>
  <c r="G10" i="8"/>
  <c r="G11" i="8" s="1"/>
  <c r="F13" i="8"/>
  <c r="F19" i="8"/>
  <c r="F22" i="8" s="1"/>
  <c r="F26" i="8" s="1"/>
  <c r="F21" i="8"/>
  <c r="F25" i="8" s="1"/>
  <c r="DL67" i="8"/>
  <c r="F15" i="8" l="1"/>
  <c r="G14" i="8"/>
  <c r="G19" i="8"/>
  <c r="G13" i="8"/>
  <c r="H10" i="8"/>
  <c r="H11" i="8" s="1"/>
  <c r="G18" i="8"/>
  <c r="G15" i="8" l="1"/>
  <c r="G21" i="8"/>
  <c r="G25" i="8" s="1"/>
  <c r="E8" i="25"/>
  <c r="E8" i="24"/>
  <c r="E8" i="23"/>
  <c r="G22" i="8"/>
  <c r="G26" i="8" s="1"/>
  <c r="E8" i="20"/>
  <c r="E8" i="19"/>
  <c r="E8" i="18"/>
  <c r="N32" i="10"/>
  <c r="H14" i="8"/>
  <c r="H18" i="8"/>
  <c r="H13" i="8"/>
  <c r="H19" i="8"/>
  <c r="I10" i="8"/>
  <c r="I11" i="8" s="1"/>
  <c r="H21" i="8" l="1"/>
  <c r="H25" i="8" s="1"/>
  <c r="F8" i="25"/>
  <c r="F8" i="24"/>
  <c r="F8" i="23"/>
  <c r="H22" i="8"/>
  <c r="H26" i="8" s="1"/>
  <c r="F8" i="20"/>
  <c r="F8" i="19"/>
  <c r="F8" i="18"/>
  <c r="H15" i="8"/>
  <c r="G28" i="8"/>
  <c r="G68" i="8" s="1"/>
  <c r="O32" i="10"/>
  <c r="I14" i="8"/>
  <c r="I18" i="8"/>
  <c r="I19" i="8"/>
  <c r="J10" i="8"/>
  <c r="J11" i="8" s="1"/>
  <c r="I13" i="8"/>
  <c r="H28" i="8" l="1"/>
  <c r="H68" i="8" s="1"/>
  <c r="I22" i="8"/>
  <c r="I26" i="8" s="1"/>
  <c r="G8" i="20"/>
  <c r="G8" i="18"/>
  <c r="G8" i="19"/>
  <c r="I21" i="8"/>
  <c r="I25" i="8" s="1"/>
  <c r="I28" i="8" s="1"/>
  <c r="I68" i="8" s="1"/>
  <c r="G8" i="23"/>
  <c r="G8" i="24"/>
  <c r="G8" i="25"/>
  <c r="I15" i="8"/>
  <c r="J14" i="8"/>
  <c r="K10" i="8"/>
  <c r="K11" i="8" s="1"/>
  <c r="J18" i="8"/>
  <c r="J19" i="8"/>
  <c r="J13" i="8"/>
  <c r="J15" i="8" s="1"/>
  <c r="J22" i="8" l="1"/>
  <c r="J26" i="8" s="1"/>
  <c r="H8" i="18"/>
  <c r="H8" i="19"/>
  <c r="H8" i="20"/>
  <c r="J21" i="8"/>
  <c r="J25" i="8" s="1"/>
  <c r="H8" i="23"/>
  <c r="H8" i="25"/>
  <c r="H8" i="24"/>
  <c r="Q32" i="10"/>
  <c r="P32" i="10"/>
  <c r="J28" i="8"/>
  <c r="J68" i="8" s="1"/>
  <c r="K14" i="8"/>
  <c r="K18" i="8"/>
  <c r="K19" i="8"/>
  <c r="L10" i="8"/>
  <c r="L11" i="8" s="1"/>
  <c r="K13" i="8"/>
  <c r="K15" i="8" s="1"/>
  <c r="K22" i="8" l="1"/>
  <c r="K26" i="8" s="1"/>
  <c r="I8" i="20"/>
  <c r="I8" i="19"/>
  <c r="I8" i="18"/>
  <c r="K21" i="8"/>
  <c r="K25" i="8" s="1"/>
  <c r="I8" i="25"/>
  <c r="I8" i="24"/>
  <c r="I8" i="23"/>
  <c r="R32" i="10"/>
  <c r="K28" i="8"/>
  <c r="K68" i="8" s="1"/>
  <c r="L14" i="8"/>
  <c r="L19" i="8"/>
  <c r="M10" i="8"/>
  <c r="M11" i="8" s="1"/>
  <c r="L18" i="8"/>
  <c r="L13" i="8"/>
  <c r="L15" i="8" l="1"/>
  <c r="L21" i="8"/>
  <c r="L25" i="8" s="1"/>
  <c r="J8" i="25"/>
  <c r="J8" i="24"/>
  <c r="J8" i="23"/>
  <c r="L22" i="8"/>
  <c r="L26" i="8" s="1"/>
  <c r="J8" i="20"/>
  <c r="J8" i="19"/>
  <c r="J8" i="18"/>
  <c r="S32" i="10"/>
  <c r="M14" i="8"/>
  <c r="M19" i="8"/>
  <c r="M18" i="8"/>
  <c r="N10" i="8"/>
  <c r="N11" i="8" s="1"/>
  <c r="M13" i="8"/>
  <c r="M15" i="8" s="1"/>
  <c r="L28" i="8"/>
  <c r="L68" i="8" s="1"/>
  <c r="M22" i="8" l="1"/>
  <c r="M26" i="8" s="1"/>
  <c r="K8" i="19"/>
  <c r="K8" i="20"/>
  <c r="K8" i="18"/>
  <c r="M21" i="8"/>
  <c r="M25" i="8" s="1"/>
  <c r="M28" i="8" s="1"/>
  <c r="M68" i="8" s="1"/>
  <c r="K8" i="23"/>
  <c r="K8" i="25"/>
  <c r="K8" i="24"/>
  <c r="T32" i="10"/>
  <c r="N19" i="8"/>
  <c r="N14" i="8"/>
  <c r="N18" i="8"/>
  <c r="O10" i="8"/>
  <c r="O11" i="8" s="1"/>
  <c r="N13" i="8"/>
  <c r="N21" i="8" l="1"/>
  <c r="N25" i="8" s="1"/>
  <c r="L8" i="23"/>
  <c r="L8" i="24"/>
  <c r="L8" i="25"/>
  <c r="N22" i="8"/>
  <c r="N26" i="8" s="1"/>
  <c r="L8" i="18"/>
  <c r="L8" i="20"/>
  <c r="L8" i="19"/>
  <c r="N15" i="8"/>
  <c r="O14" i="8"/>
  <c r="O18" i="8"/>
  <c r="O19" i="8"/>
  <c r="P10" i="8"/>
  <c r="P11" i="8" s="1"/>
  <c r="O13" i="8"/>
  <c r="N28" i="8" l="1"/>
  <c r="N68" i="8" s="1"/>
  <c r="O21" i="8"/>
  <c r="O25" i="8" s="1"/>
  <c r="M8" i="25"/>
  <c r="M8" i="24"/>
  <c r="M8" i="23"/>
  <c r="O22" i="8"/>
  <c r="O26" i="8" s="1"/>
  <c r="M8" i="20"/>
  <c r="M8" i="19"/>
  <c r="M8" i="18"/>
  <c r="U32" i="10"/>
  <c r="O15" i="8"/>
  <c r="P18" i="8"/>
  <c r="P13" i="8"/>
  <c r="P19" i="8"/>
  <c r="Q10" i="8"/>
  <c r="Q11" i="8" s="1"/>
  <c r="P14" i="8"/>
  <c r="O28" i="8" l="1"/>
  <c r="O68" i="8" s="1"/>
  <c r="P21" i="8"/>
  <c r="P25" i="8" s="1"/>
  <c r="N8" i="25"/>
  <c r="N8" i="24"/>
  <c r="N8" i="23"/>
  <c r="P22" i="8"/>
  <c r="P26" i="8" s="1"/>
  <c r="N8" i="20"/>
  <c r="N8" i="19"/>
  <c r="N8" i="18"/>
  <c r="V32" i="10"/>
  <c r="Q14" i="8"/>
  <c r="Q13" i="8"/>
  <c r="Q19" i="8"/>
  <c r="R10" i="8"/>
  <c r="R11" i="8" s="1"/>
  <c r="Q18" i="8"/>
  <c r="P15" i="8"/>
  <c r="P28" i="8" l="1"/>
  <c r="P68" i="8" s="1"/>
  <c r="Q22" i="8"/>
  <c r="Q26" i="8" s="1"/>
  <c r="O8" i="20"/>
  <c r="O8" i="19"/>
  <c r="O8" i="18"/>
  <c r="Q21" i="8"/>
  <c r="Q25" i="8" s="1"/>
  <c r="O8" i="23"/>
  <c r="O8" i="24"/>
  <c r="O8" i="25"/>
  <c r="W32" i="10"/>
  <c r="Q15" i="8"/>
  <c r="R14" i="8"/>
  <c r="R18" i="8"/>
  <c r="R19" i="8"/>
  <c r="S10" i="8"/>
  <c r="S11" i="8" s="1"/>
  <c r="R13" i="8"/>
  <c r="R15" i="8" l="1"/>
  <c r="Q28" i="8"/>
  <c r="Q68" i="8" s="1"/>
  <c r="R21" i="8"/>
  <c r="R25" i="8" s="1"/>
  <c r="P8" i="23"/>
  <c r="P8" i="25"/>
  <c r="P8" i="24"/>
  <c r="R22" i="8"/>
  <c r="R26" i="8" s="1"/>
  <c r="P8" i="18"/>
  <c r="P8" i="19"/>
  <c r="P8" i="20"/>
  <c r="Y32" i="10"/>
  <c r="X32" i="10"/>
  <c r="S14" i="8"/>
  <c r="S13" i="8"/>
  <c r="T10" i="8"/>
  <c r="T11" i="8" s="1"/>
  <c r="S19" i="8"/>
  <c r="S18" i="8"/>
  <c r="R28" i="8" l="1"/>
  <c r="R68" i="8" s="1"/>
  <c r="S21" i="8"/>
  <c r="S25" i="8" s="1"/>
  <c r="Q8" i="25"/>
  <c r="Q8" i="24"/>
  <c r="Q8" i="23"/>
  <c r="S22" i="8"/>
  <c r="S26" i="8" s="1"/>
  <c r="S28" i="8" s="1"/>
  <c r="S68" i="8" s="1"/>
  <c r="Q8" i="20"/>
  <c r="Q8" i="19"/>
  <c r="Q8" i="18"/>
  <c r="S15" i="8"/>
  <c r="T14" i="8"/>
  <c r="T19" i="8"/>
  <c r="T18" i="8"/>
  <c r="U10" i="8"/>
  <c r="U11" i="8" s="1"/>
  <c r="T13" i="8"/>
  <c r="T15" i="8" l="1"/>
  <c r="T22" i="8"/>
  <c r="T26" i="8" s="1"/>
  <c r="R8" i="20"/>
  <c r="R8" i="19"/>
  <c r="R8" i="18"/>
  <c r="T21" i="8"/>
  <c r="T25" i="8" s="1"/>
  <c r="T28" i="8" s="1"/>
  <c r="T68" i="8" s="1"/>
  <c r="R8" i="25"/>
  <c r="R8" i="24"/>
  <c r="R8" i="23"/>
  <c r="AA32" i="10"/>
  <c r="Z32" i="10"/>
  <c r="U14" i="8"/>
  <c r="U19" i="8"/>
  <c r="V10" i="8"/>
  <c r="V11" i="8" s="1"/>
  <c r="U13" i="8"/>
  <c r="U18" i="8"/>
  <c r="U21" i="8" l="1"/>
  <c r="U25" i="8" s="1"/>
  <c r="S8" i="23"/>
  <c r="S8" i="25"/>
  <c r="S8" i="24"/>
  <c r="U22" i="8"/>
  <c r="U26" i="8" s="1"/>
  <c r="U28" i="8" s="1"/>
  <c r="U68" i="8" s="1"/>
  <c r="S8" i="19"/>
  <c r="S8" i="20"/>
  <c r="S8" i="18"/>
  <c r="U15" i="8"/>
  <c r="V14" i="8"/>
  <c r="V19" i="8"/>
  <c r="V18" i="8"/>
  <c r="W10" i="8"/>
  <c r="W11" i="8" s="1"/>
  <c r="V13" i="8"/>
  <c r="V15" i="8" s="1"/>
  <c r="V22" i="8" l="1"/>
  <c r="V26" i="8" s="1"/>
  <c r="T8" i="18"/>
  <c r="T8" i="20"/>
  <c r="T8" i="19"/>
  <c r="V21" i="8"/>
  <c r="V25" i="8" s="1"/>
  <c r="V28" i="8" s="1"/>
  <c r="V68" i="8" s="1"/>
  <c r="T8" i="23"/>
  <c r="T8" i="24"/>
  <c r="T8" i="25"/>
  <c r="AC32" i="10"/>
  <c r="AB32" i="10"/>
  <c r="W14" i="8"/>
  <c r="W13" i="8"/>
  <c r="W18" i="8"/>
  <c r="X10" i="8"/>
  <c r="X11" i="8" s="1"/>
  <c r="W19" i="8"/>
  <c r="W22" i="8" l="1"/>
  <c r="W26" i="8" s="1"/>
  <c r="U8" i="20"/>
  <c r="U8" i="19"/>
  <c r="U8" i="18"/>
  <c r="W21" i="8"/>
  <c r="W25" i="8" s="1"/>
  <c r="U8" i="25"/>
  <c r="U8" i="24"/>
  <c r="U8" i="23"/>
  <c r="W28" i="8"/>
  <c r="W68" i="8" s="1"/>
  <c r="W15" i="8"/>
  <c r="X19" i="8"/>
  <c r="X18" i="8"/>
  <c r="X13" i="8"/>
  <c r="X14" i="8"/>
  <c r="Y10" i="8"/>
  <c r="Y11" i="8" s="1"/>
  <c r="X21" i="8" l="1"/>
  <c r="X25" i="8" s="1"/>
  <c r="V8" i="25"/>
  <c r="V8" i="24"/>
  <c r="V8" i="23"/>
  <c r="X22" i="8"/>
  <c r="X26" i="8" s="1"/>
  <c r="V8" i="20"/>
  <c r="V8" i="19"/>
  <c r="V8" i="18"/>
  <c r="E12" i="23"/>
  <c r="E15" i="23"/>
  <c r="E10" i="23" s="1"/>
  <c r="E11" i="23" s="1"/>
  <c r="AD32" i="10"/>
  <c r="X15" i="8"/>
  <c r="Y18" i="8"/>
  <c r="Z10" i="8"/>
  <c r="Z11" i="8" s="1"/>
  <c r="Y19" i="8"/>
  <c r="Y14" i="8"/>
  <c r="Y13" i="8"/>
  <c r="X28" i="8" l="1"/>
  <c r="X68" i="8" s="1"/>
  <c r="Y22" i="8"/>
  <c r="Y26" i="8" s="1"/>
  <c r="W8" i="20"/>
  <c r="W8" i="19"/>
  <c r="W8" i="18"/>
  <c r="Y21" i="8"/>
  <c r="Y25" i="8" s="1"/>
  <c r="W8" i="23"/>
  <c r="W8" i="24"/>
  <c r="W8" i="25"/>
  <c r="AE32" i="10"/>
  <c r="G31" i="8"/>
  <c r="Y15" i="8"/>
  <c r="E13" i="19"/>
  <c r="E10" i="19" s="1"/>
  <c r="E11" i="19" s="1"/>
  <c r="E12" i="19"/>
  <c r="E10" i="24"/>
  <c r="E11" i="24" s="1"/>
  <c r="E12" i="24"/>
  <c r="Z18" i="8"/>
  <c r="Z13" i="8"/>
  <c r="Z19" i="8"/>
  <c r="Z14" i="8"/>
  <c r="AA10" i="8"/>
  <c r="AA11" i="8" s="1"/>
  <c r="F16" i="23"/>
  <c r="Y28" i="8"/>
  <c r="Y68" i="8" s="1"/>
  <c r="E13" i="20"/>
  <c r="E10" i="20" s="1"/>
  <c r="E11" i="20" s="1"/>
  <c r="E12" i="20"/>
  <c r="E12" i="18"/>
  <c r="E13" i="18"/>
  <c r="E10" i="18" s="1"/>
  <c r="Z21" i="8" l="1"/>
  <c r="Z25" i="8" s="1"/>
  <c r="X8" i="23"/>
  <c r="X8" i="25"/>
  <c r="X8" i="24"/>
  <c r="G33" i="8"/>
  <c r="Z22" i="8"/>
  <c r="Z26" i="8" s="1"/>
  <c r="X8" i="18"/>
  <c r="X8" i="19"/>
  <c r="X8" i="20"/>
  <c r="G63" i="8"/>
  <c r="AF32" i="10"/>
  <c r="H31" i="8"/>
  <c r="F33" i="8"/>
  <c r="F34" i="8" s="1"/>
  <c r="E11" i="18"/>
  <c r="F45" i="8" s="1"/>
  <c r="F12" i="18"/>
  <c r="F14" i="18"/>
  <c r="F10" i="18" s="1"/>
  <c r="F12" i="24"/>
  <c r="F16" i="24"/>
  <c r="F14" i="20"/>
  <c r="F10" i="20" s="1"/>
  <c r="F11" i="20" s="1"/>
  <c r="F12" i="20"/>
  <c r="F12" i="23"/>
  <c r="Z15" i="8"/>
  <c r="F14" i="19"/>
  <c r="F10" i="19" s="1"/>
  <c r="F11" i="19" s="1"/>
  <c r="F12" i="19"/>
  <c r="F47" i="8"/>
  <c r="F16" i="25"/>
  <c r="F12" i="25"/>
  <c r="AA13" i="8"/>
  <c r="AB10" i="8"/>
  <c r="AB11" i="8" s="1"/>
  <c r="AA14" i="8"/>
  <c r="AA18" i="8"/>
  <c r="AA19" i="8"/>
  <c r="Z28" i="8"/>
  <c r="Z68" i="8" s="1"/>
  <c r="F46" i="8"/>
  <c r="AA22" i="8" l="1"/>
  <c r="AA26" i="8" s="1"/>
  <c r="Y8" i="20"/>
  <c r="Y8" i="19"/>
  <c r="Y8" i="18"/>
  <c r="AA21" i="8"/>
  <c r="AA25" i="8" s="1"/>
  <c r="Y8" i="25"/>
  <c r="Y8" i="24"/>
  <c r="Y8" i="23"/>
  <c r="H62" i="8"/>
  <c r="H63" i="8"/>
  <c r="AG32" i="10"/>
  <c r="I31" i="8"/>
  <c r="AA28" i="8"/>
  <c r="AA68" i="8" s="1"/>
  <c r="G15" i="20"/>
  <c r="G10" i="20" s="1"/>
  <c r="G11" i="20" s="1"/>
  <c r="G12" i="20"/>
  <c r="X16" i="25"/>
  <c r="AP16" i="25" s="1"/>
  <c r="BH16" i="25" s="1"/>
  <c r="F10" i="25"/>
  <c r="F11" i="25" s="1"/>
  <c r="G15" i="19"/>
  <c r="G10" i="19" s="1"/>
  <c r="G11" i="19" s="1"/>
  <c r="G12" i="19"/>
  <c r="G17" i="24"/>
  <c r="G12" i="24"/>
  <c r="AB14" i="8"/>
  <c r="AC10" i="8"/>
  <c r="AC11" i="8" s="1"/>
  <c r="AB18" i="8"/>
  <c r="AB19" i="8"/>
  <c r="AB13" i="8"/>
  <c r="AB15" i="8" s="1"/>
  <c r="AI32" i="10" s="1"/>
  <c r="G47" i="8"/>
  <c r="X16" i="24"/>
  <c r="AP16" i="24" s="1"/>
  <c r="BH16" i="24" s="1"/>
  <c r="F10" i="24"/>
  <c r="F11" i="24" s="1"/>
  <c r="F52" i="8"/>
  <c r="G12" i="25"/>
  <c r="G17" i="25"/>
  <c r="F10" i="23"/>
  <c r="X16" i="23"/>
  <c r="AP16" i="23" s="1"/>
  <c r="BH16" i="23" s="1"/>
  <c r="G34" i="8"/>
  <c r="F11" i="18"/>
  <c r="G45" i="8" s="1"/>
  <c r="G46" i="8"/>
  <c r="G17" i="23"/>
  <c r="G12" i="23"/>
  <c r="AA15" i="8"/>
  <c r="G15" i="18"/>
  <c r="G10" i="18" s="1"/>
  <c r="G12" i="18"/>
  <c r="I63" i="8" l="1"/>
  <c r="AB21" i="8"/>
  <c r="AB25" i="8" s="1"/>
  <c r="Z8" i="25"/>
  <c r="Z8" i="24"/>
  <c r="Z8" i="23"/>
  <c r="AB22" i="8"/>
  <c r="AB26" i="8" s="1"/>
  <c r="Z8" i="20"/>
  <c r="Z8" i="19"/>
  <c r="Z8" i="18"/>
  <c r="AH32" i="10"/>
  <c r="I62" i="8"/>
  <c r="J31" i="8"/>
  <c r="H16" i="18"/>
  <c r="H10" i="18" s="1"/>
  <c r="H12" i="18"/>
  <c r="G10" i="23"/>
  <c r="Y17" i="23"/>
  <c r="AQ17" i="23" s="1"/>
  <c r="BI17" i="23" s="1"/>
  <c r="G10" i="24"/>
  <c r="G11" i="24" s="1"/>
  <c r="Y17" i="24"/>
  <c r="AQ17" i="24" s="1"/>
  <c r="BI17" i="24" s="1"/>
  <c r="H12" i="25"/>
  <c r="H18" i="25"/>
  <c r="H33" i="8"/>
  <c r="H34" i="8" s="1"/>
  <c r="G11" i="18"/>
  <c r="H45" i="8" s="1"/>
  <c r="H12" i="20"/>
  <c r="H16" i="20"/>
  <c r="H10" i="20" s="1"/>
  <c r="H11" i="20" s="1"/>
  <c r="F11" i="23"/>
  <c r="G41" i="8"/>
  <c r="F13" i="24"/>
  <c r="F14" i="24" s="1"/>
  <c r="F13" i="25"/>
  <c r="F14" i="25" s="1"/>
  <c r="H12" i="19"/>
  <c r="H16" i="19"/>
  <c r="H10" i="19" s="1"/>
  <c r="H11" i="19" s="1"/>
  <c r="AC19" i="8"/>
  <c r="AD10" i="8"/>
  <c r="AD11" i="8" s="1"/>
  <c r="AC13" i="8"/>
  <c r="AC18" i="8"/>
  <c r="AC14" i="8"/>
  <c r="H18" i="23"/>
  <c r="H12" i="23"/>
  <c r="H65" i="8"/>
  <c r="O33" i="10" s="1"/>
  <c r="G52" i="8"/>
  <c r="N8" i="10" s="1"/>
  <c r="G10" i="25"/>
  <c r="G11" i="25" s="1"/>
  <c r="Y17" i="25"/>
  <c r="AQ17" i="25" s="1"/>
  <c r="BI17" i="25" s="1"/>
  <c r="H46" i="8"/>
  <c r="H47" i="8"/>
  <c r="H12" i="24"/>
  <c r="H18" i="24"/>
  <c r="AB28" i="8" l="1"/>
  <c r="AB68" i="8" s="1"/>
  <c r="AC22" i="8"/>
  <c r="AC26" i="8" s="1"/>
  <c r="AA8" i="19"/>
  <c r="AA8" i="20"/>
  <c r="AA8" i="18"/>
  <c r="AC21" i="8"/>
  <c r="AC25" i="8" s="1"/>
  <c r="AA8" i="23"/>
  <c r="AA8" i="25"/>
  <c r="AA8" i="24"/>
  <c r="J62" i="8"/>
  <c r="J63" i="8"/>
  <c r="K31" i="8"/>
  <c r="F18" i="10"/>
  <c r="H42" i="8"/>
  <c r="G13" i="25"/>
  <c r="G14" i="25" s="1"/>
  <c r="AD13" i="8"/>
  <c r="AD14" i="8"/>
  <c r="AE10" i="8"/>
  <c r="AE11" i="8" s="1"/>
  <c r="AD18" i="8"/>
  <c r="AD19" i="8"/>
  <c r="I12" i="25"/>
  <c r="I19" i="25"/>
  <c r="I12" i="18"/>
  <c r="I17" i="18"/>
  <c r="I10" i="18" s="1"/>
  <c r="Z18" i="24"/>
  <c r="AR18" i="24" s="1"/>
  <c r="BJ18" i="24" s="1"/>
  <c r="H10" i="24"/>
  <c r="H11" i="24" s="1"/>
  <c r="I12" i="19"/>
  <c r="I17" i="19"/>
  <c r="I10" i="19" s="1"/>
  <c r="I11" i="19" s="1"/>
  <c r="AC28" i="8"/>
  <c r="AC68" i="8" s="1"/>
  <c r="I46" i="8"/>
  <c r="I47" i="8"/>
  <c r="H41" i="8"/>
  <c r="G13" i="24"/>
  <c r="G14" i="24" s="1"/>
  <c r="I12" i="24"/>
  <c r="I19" i="24"/>
  <c r="I33" i="8"/>
  <c r="I34" i="8" s="1"/>
  <c r="H11" i="18"/>
  <c r="I45" i="8" s="1"/>
  <c r="I12" i="20"/>
  <c r="I17" i="20"/>
  <c r="I10" i="20" s="1"/>
  <c r="I11" i="20" s="1"/>
  <c r="Z18" i="23"/>
  <c r="AR18" i="23" s="1"/>
  <c r="BJ18" i="23" s="1"/>
  <c r="H10" i="23"/>
  <c r="F13" i="23"/>
  <c r="G11" i="23"/>
  <c r="H52" i="8"/>
  <c r="O8" i="10" s="1"/>
  <c r="I65" i="8"/>
  <c r="P33" i="10" s="1"/>
  <c r="AC15" i="8"/>
  <c r="H10" i="25"/>
  <c r="H11" i="25" s="1"/>
  <c r="Z18" i="25"/>
  <c r="AR18" i="25" s="1"/>
  <c r="BJ18" i="25" s="1"/>
  <c r="I12" i="23"/>
  <c r="I19" i="23"/>
  <c r="AD22" i="8" l="1"/>
  <c r="AD26" i="8" s="1"/>
  <c r="AB8" i="18"/>
  <c r="AB8" i="20"/>
  <c r="AB8" i="19"/>
  <c r="AD21" i="8"/>
  <c r="AD25" i="8" s="1"/>
  <c r="AB8" i="23"/>
  <c r="AB8" i="24"/>
  <c r="AB8" i="25"/>
  <c r="K62" i="8"/>
  <c r="F21" i="10"/>
  <c r="AJ32" i="10"/>
  <c r="K63" i="8"/>
  <c r="L31" i="8"/>
  <c r="I52" i="8"/>
  <c r="P8" i="10" s="1"/>
  <c r="AD15" i="8"/>
  <c r="F14" i="23"/>
  <c r="G18" i="10"/>
  <c r="G21" i="10" s="1"/>
  <c r="J33" i="8"/>
  <c r="J34" i="8" s="1"/>
  <c r="I11" i="18"/>
  <c r="J45" i="8" s="1"/>
  <c r="H13" i="24"/>
  <c r="H14" i="24" s="1"/>
  <c r="I41" i="8"/>
  <c r="I42" i="8"/>
  <c r="H13" i="25"/>
  <c r="H14" i="25" s="1"/>
  <c r="J12" i="19"/>
  <c r="J18" i="19"/>
  <c r="J10" i="19" s="1"/>
  <c r="J11" i="19" s="1"/>
  <c r="J12" i="24"/>
  <c r="J20" i="24"/>
  <c r="AA19" i="25"/>
  <c r="AS19" i="25" s="1"/>
  <c r="BK19" i="25" s="1"/>
  <c r="I10" i="25"/>
  <c r="I11" i="25" s="1"/>
  <c r="AE18" i="8"/>
  <c r="AF10" i="8"/>
  <c r="AF11" i="8" s="1"/>
  <c r="AE13" i="8"/>
  <c r="AE19" i="8"/>
  <c r="AE14" i="8"/>
  <c r="J18" i="20"/>
  <c r="J10" i="20" s="1"/>
  <c r="J11" i="20" s="1"/>
  <c r="J12" i="20"/>
  <c r="J12" i="23"/>
  <c r="J20" i="23"/>
  <c r="H40" i="8"/>
  <c r="H51" i="8" s="1"/>
  <c r="O7" i="10" s="1"/>
  <c r="G13" i="23"/>
  <c r="G14" i="23" s="1"/>
  <c r="H11" i="23"/>
  <c r="J65" i="8"/>
  <c r="Q33" i="10" s="1"/>
  <c r="AD28" i="8"/>
  <c r="AD68" i="8" s="1"/>
  <c r="I10" i="23"/>
  <c r="AA19" i="23"/>
  <c r="AS19" i="23" s="1"/>
  <c r="BK19" i="23" s="1"/>
  <c r="J18" i="18"/>
  <c r="J10" i="18" s="1"/>
  <c r="J12" i="18"/>
  <c r="J47" i="8"/>
  <c r="AA19" i="24"/>
  <c r="AS19" i="24" s="1"/>
  <c r="BK19" i="24" s="1"/>
  <c r="I10" i="24"/>
  <c r="I11" i="24" s="1"/>
  <c r="J20" i="25"/>
  <c r="J12" i="25"/>
  <c r="J46" i="8"/>
  <c r="AE21" i="8" l="1"/>
  <c r="AE25" i="8" s="1"/>
  <c r="AC8" i="25"/>
  <c r="AC8" i="24"/>
  <c r="AC8" i="23"/>
  <c r="AE22" i="8"/>
  <c r="AE26" i="8" s="1"/>
  <c r="AC8" i="20"/>
  <c r="AC8" i="19"/>
  <c r="AC8" i="18"/>
  <c r="L63" i="8"/>
  <c r="AK32" i="10"/>
  <c r="P17" i="10"/>
  <c r="O17" i="10"/>
  <c r="L62" i="8"/>
  <c r="M31" i="8"/>
  <c r="AE15" i="8"/>
  <c r="H18" i="10"/>
  <c r="H53" i="8"/>
  <c r="F30" i="10"/>
  <c r="F10" i="10"/>
  <c r="K12" i="25"/>
  <c r="K21" i="25"/>
  <c r="K19" i="18"/>
  <c r="K10" i="18" s="1"/>
  <c r="K12" i="18"/>
  <c r="AG10" i="8"/>
  <c r="AG11" i="8" s="1"/>
  <c r="AF13" i="8"/>
  <c r="AF19" i="8"/>
  <c r="AF14" i="8"/>
  <c r="AF18" i="8"/>
  <c r="AB20" i="24"/>
  <c r="AT20" i="24" s="1"/>
  <c r="BL20" i="24" s="1"/>
  <c r="J10" i="24"/>
  <c r="J11" i="24" s="1"/>
  <c r="I40" i="8"/>
  <c r="I51" i="8" s="1"/>
  <c r="P7" i="10" s="1"/>
  <c r="H13" i="23"/>
  <c r="H14" i="23" s="1"/>
  <c r="Q17" i="10" s="1"/>
  <c r="J10" i="23"/>
  <c r="AB20" i="23"/>
  <c r="AT20" i="23" s="1"/>
  <c r="BL20" i="23" s="1"/>
  <c r="AE28" i="8"/>
  <c r="AE68" i="8" s="1"/>
  <c r="J52" i="8"/>
  <c r="J41" i="8"/>
  <c r="I13" i="24"/>
  <c r="I14" i="24" s="1"/>
  <c r="K12" i="24"/>
  <c r="K21" i="24"/>
  <c r="K19" i="19"/>
  <c r="K10" i="19" s="1"/>
  <c r="K11" i="19" s="1"/>
  <c r="K12" i="19"/>
  <c r="K46" i="8"/>
  <c r="K33" i="8"/>
  <c r="K34" i="8" s="1"/>
  <c r="J11" i="18"/>
  <c r="K45" i="8" s="1"/>
  <c r="K47" i="8"/>
  <c r="J10" i="25"/>
  <c r="J11" i="25" s="1"/>
  <c r="AB20" i="25"/>
  <c r="AT20" i="25" s="1"/>
  <c r="BL20" i="25" s="1"/>
  <c r="I11" i="23"/>
  <c r="K21" i="23"/>
  <c r="K12" i="23"/>
  <c r="K19" i="20"/>
  <c r="K10" i="20" s="1"/>
  <c r="K11" i="20" s="1"/>
  <c r="K12" i="20"/>
  <c r="K65" i="8"/>
  <c r="I13" i="25"/>
  <c r="I14" i="25" s="1"/>
  <c r="J42" i="8"/>
  <c r="AF22" i="8" l="1"/>
  <c r="AF26" i="8" s="1"/>
  <c r="AD8" i="20"/>
  <c r="AD8" i="19"/>
  <c r="AD8" i="18"/>
  <c r="AF21" i="8"/>
  <c r="AF25" i="8" s="1"/>
  <c r="AD8" i="25"/>
  <c r="AD8" i="24"/>
  <c r="AD8" i="23"/>
  <c r="M62" i="8"/>
  <c r="I18" i="10"/>
  <c r="Q8" i="10"/>
  <c r="AL32" i="10"/>
  <c r="M63" i="8"/>
  <c r="N31" i="8"/>
  <c r="H21" i="10"/>
  <c r="AF15" i="8"/>
  <c r="L12" i="20"/>
  <c r="L20" i="20"/>
  <c r="L10" i="20" s="1"/>
  <c r="L11" i="20" s="1"/>
  <c r="L47" i="8"/>
  <c r="L22" i="23"/>
  <c r="L12" i="23"/>
  <c r="J13" i="24"/>
  <c r="J14" i="24" s="1"/>
  <c r="K41" i="8"/>
  <c r="L33" i="8"/>
  <c r="L34" i="8" s="1"/>
  <c r="K11" i="18"/>
  <c r="L45" i="8" s="1"/>
  <c r="L12" i="18"/>
  <c r="L20" i="18"/>
  <c r="L10" i="18" s="1"/>
  <c r="L12" i="24"/>
  <c r="L22" i="24"/>
  <c r="K10" i="25"/>
  <c r="K11" i="25" s="1"/>
  <c r="AC21" i="25"/>
  <c r="AU21" i="25" s="1"/>
  <c r="BM21" i="25" s="1"/>
  <c r="G30" i="10"/>
  <c r="G10" i="10"/>
  <c r="AC21" i="23"/>
  <c r="AU21" i="23" s="1"/>
  <c r="BM21" i="23" s="1"/>
  <c r="K10" i="23"/>
  <c r="K42" i="8"/>
  <c r="J13" i="25"/>
  <c r="J14" i="25" s="1"/>
  <c r="K52" i="8"/>
  <c r="R8" i="10" s="1"/>
  <c r="J11" i="23"/>
  <c r="AF28" i="8"/>
  <c r="AF68" i="8" s="1"/>
  <c r="AG14" i="8"/>
  <c r="AG19" i="8"/>
  <c r="AG13" i="8"/>
  <c r="AG18" i="8"/>
  <c r="AH10" i="8"/>
  <c r="AH11" i="8" s="1"/>
  <c r="H55" i="8"/>
  <c r="AC21" i="24"/>
  <c r="AU21" i="24" s="1"/>
  <c r="BM21" i="24" s="1"/>
  <c r="K10" i="24"/>
  <c r="K11" i="24" s="1"/>
  <c r="I53" i="8"/>
  <c r="L20" i="19"/>
  <c r="L10" i="19" s="1"/>
  <c r="L11" i="19" s="1"/>
  <c r="L12" i="19"/>
  <c r="J40" i="8"/>
  <c r="J51" i="8" s="1"/>
  <c r="I13" i="23"/>
  <c r="L46" i="8"/>
  <c r="L12" i="25"/>
  <c r="L22" i="25"/>
  <c r="I21" i="10" l="1"/>
  <c r="AG22" i="8"/>
  <c r="AG26" i="8" s="1"/>
  <c r="AE8" i="20"/>
  <c r="AE8" i="19"/>
  <c r="AE8" i="18"/>
  <c r="AG21" i="8"/>
  <c r="AG25" i="8" s="1"/>
  <c r="AE8" i="23"/>
  <c r="AE8" i="24"/>
  <c r="AE8" i="25"/>
  <c r="AM32" i="10"/>
  <c r="N63" i="8"/>
  <c r="N62" i="8"/>
  <c r="O31" i="8"/>
  <c r="L65" i="8"/>
  <c r="S33" i="10" s="1"/>
  <c r="L52" i="8"/>
  <c r="AG15" i="8"/>
  <c r="J18" i="10"/>
  <c r="I14" i="23"/>
  <c r="M46" i="8"/>
  <c r="M21" i="20"/>
  <c r="M10" i="20" s="1"/>
  <c r="M11" i="20" s="1"/>
  <c r="M12" i="20"/>
  <c r="AG28" i="8"/>
  <c r="AG68" i="8" s="1"/>
  <c r="M23" i="23"/>
  <c r="M12" i="23"/>
  <c r="K40" i="8"/>
  <c r="K51" i="8" s="1"/>
  <c r="J13" i="23"/>
  <c r="L42" i="8"/>
  <c r="K13" i="25"/>
  <c r="K14" i="25" s="1"/>
  <c r="L10" i="25"/>
  <c r="L11" i="25" s="1"/>
  <c r="AD22" i="25"/>
  <c r="AV22" i="25" s="1"/>
  <c r="BN22" i="25" s="1"/>
  <c r="I55" i="8"/>
  <c r="M12" i="24"/>
  <c r="M23" i="24"/>
  <c r="K11" i="23"/>
  <c r="AD22" i="24"/>
  <c r="AV22" i="24" s="1"/>
  <c r="BN22" i="24" s="1"/>
  <c r="L10" i="24"/>
  <c r="L11" i="24" s="1"/>
  <c r="M47" i="8"/>
  <c r="J53" i="8"/>
  <c r="M21" i="18"/>
  <c r="M10" i="18" s="1"/>
  <c r="M12" i="18"/>
  <c r="H30" i="10"/>
  <c r="H10" i="10"/>
  <c r="L10" i="23"/>
  <c r="AD22" i="23"/>
  <c r="AV22" i="23" s="1"/>
  <c r="BN22" i="23" s="1"/>
  <c r="M21" i="19"/>
  <c r="M10" i="19" s="1"/>
  <c r="M11" i="19" s="1"/>
  <c r="M12" i="19"/>
  <c r="L41" i="8"/>
  <c r="K13" i="24"/>
  <c r="K14" i="24" s="1"/>
  <c r="AH18" i="8"/>
  <c r="AI10" i="8"/>
  <c r="AI11" i="8" s="1"/>
  <c r="AH19" i="8"/>
  <c r="AH14" i="8"/>
  <c r="AH13" i="8"/>
  <c r="M23" i="25"/>
  <c r="M12" i="25"/>
  <c r="M33" i="8"/>
  <c r="M34" i="8" s="1"/>
  <c r="L11" i="18"/>
  <c r="M45" i="8" s="1"/>
  <c r="AH22" i="8" l="1"/>
  <c r="AH26" i="8" s="1"/>
  <c r="AF8" i="18"/>
  <c r="AF8" i="19"/>
  <c r="AF8" i="20"/>
  <c r="AH21" i="8"/>
  <c r="AH25" i="8" s="1"/>
  <c r="AF8" i="23"/>
  <c r="AF8" i="25"/>
  <c r="AF8" i="24"/>
  <c r="P31" i="8"/>
  <c r="AN32" i="10"/>
  <c r="K18" i="10"/>
  <c r="S8" i="10"/>
  <c r="O63" i="8"/>
  <c r="O62" i="8"/>
  <c r="J21" i="10"/>
  <c r="M65" i="8"/>
  <c r="T33" i="10" s="1"/>
  <c r="J14" i="23"/>
  <c r="AH15" i="8"/>
  <c r="N12" i="19"/>
  <c r="N22" i="19"/>
  <c r="N10" i="19" s="1"/>
  <c r="N11" i="19" s="1"/>
  <c r="N33" i="8"/>
  <c r="N34" i="8" s="1"/>
  <c r="M11" i="18"/>
  <c r="L40" i="8"/>
  <c r="L51" i="8" s="1"/>
  <c r="S7" i="10" s="1"/>
  <c r="K13" i="23"/>
  <c r="K53" i="8"/>
  <c r="AI18" i="8"/>
  <c r="AI13" i="8"/>
  <c r="AI14" i="8"/>
  <c r="AI19" i="8"/>
  <c r="AJ10" i="8"/>
  <c r="AJ11" i="8" s="1"/>
  <c r="L11" i="23"/>
  <c r="J55" i="8"/>
  <c r="I14" i="10" s="1"/>
  <c r="M52" i="8"/>
  <c r="AH28" i="8"/>
  <c r="AH68" i="8" s="1"/>
  <c r="N46" i="8"/>
  <c r="N22" i="18"/>
  <c r="N10" i="18" s="1"/>
  <c r="N12" i="18"/>
  <c r="I30" i="10"/>
  <c r="I10" i="10"/>
  <c r="M41" i="8"/>
  <c r="L13" i="24"/>
  <c r="L14" i="24" s="1"/>
  <c r="AE23" i="23"/>
  <c r="AW23" i="23" s="1"/>
  <c r="BO23" i="23" s="1"/>
  <c r="M10" i="23"/>
  <c r="N12" i="25"/>
  <c r="N24" i="25"/>
  <c r="M42" i="8"/>
  <c r="L13" i="25"/>
  <c r="L14" i="25" s="1"/>
  <c r="N47" i="8"/>
  <c r="AE23" i="25"/>
  <c r="AW23" i="25" s="1"/>
  <c r="BO23" i="25" s="1"/>
  <c r="M10" i="25"/>
  <c r="M11" i="25" s="1"/>
  <c r="N12" i="23"/>
  <c r="N24" i="23"/>
  <c r="N12" i="20"/>
  <c r="N22" i="20"/>
  <c r="N10" i="20" s="1"/>
  <c r="N11" i="20" s="1"/>
  <c r="AE23" i="24"/>
  <c r="AW23" i="24" s="1"/>
  <c r="BO23" i="24" s="1"/>
  <c r="M10" i="24"/>
  <c r="M11" i="24" s="1"/>
  <c r="N24" i="24"/>
  <c r="N12" i="24"/>
  <c r="AI21" i="8" l="1"/>
  <c r="AI25" i="8" s="1"/>
  <c r="AG8" i="25"/>
  <c r="AG8" i="24"/>
  <c r="AG8" i="23"/>
  <c r="AI22" i="8"/>
  <c r="AI26" i="8" s="1"/>
  <c r="AG8" i="20"/>
  <c r="AG8" i="19"/>
  <c r="AG8" i="18"/>
  <c r="K21" i="10"/>
  <c r="Q31" i="8"/>
  <c r="S17" i="10"/>
  <c r="L18" i="10"/>
  <c r="T8" i="10"/>
  <c r="AO32" i="10"/>
  <c r="P62" i="8"/>
  <c r="P63" i="8"/>
  <c r="K14" i="23"/>
  <c r="AF24" i="23"/>
  <c r="AX24" i="23" s="1"/>
  <c r="BP24" i="23" s="1"/>
  <c r="N10" i="23"/>
  <c r="O65" i="8"/>
  <c r="J30" i="10"/>
  <c r="J10" i="10"/>
  <c r="O12" i="18"/>
  <c r="O23" i="18"/>
  <c r="O10" i="18" s="1"/>
  <c r="AF24" i="24"/>
  <c r="AX24" i="24" s="1"/>
  <c r="BP24" i="24" s="1"/>
  <c r="N10" i="24"/>
  <c r="N11" i="24" s="1"/>
  <c r="O47" i="8"/>
  <c r="N65" i="8"/>
  <c r="U33" i="10" s="1"/>
  <c r="O33" i="8"/>
  <c r="O34" i="8" s="1"/>
  <c r="N11" i="18"/>
  <c r="O45" i="8" s="1"/>
  <c r="O25" i="25"/>
  <c r="O12" i="25"/>
  <c r="AI15" i="8"/>
  <c r="O46" i="8"/>
  <c r="O23" i="19"/>
  <c r="O10" i="19" s="1"/>
  <c r="O11" i="19" s="1"/>
  <c r="O12" i="19"/>
  <c r="O25" i="24"/>
  <c r="O12" i="24"/>
  <c r="M40" i="8"/>
  <c r="M51" i="8" s="1"/>
  <c r="T7" i="10" s="1"/>
  <c r="L13" i="23"/>
  <c r="K55" i="8"/>
  <c r="J14" i="10" s="1"/>
  <c r="N45" i="8"/>
  <c r="N52" i="8" s="1"/>
  <c r="U8" i="10" s="1"/>
  <c r="O12" i="20"/>
  <c r="O23" i="20"/>
  <c r="O10" i="20" s="1"/>
  <c r="O11" i="20" s="1"/>
  <c r="AF24" i="25"/>
  <c r="AX24" i="25" s="1"/>
  <c r="BP24" i="25" s="1"/>
  <c r="N10" i="25"/>
  <c r="N11" i="25" s="1"/>
  <c r="O12" i="23"/>
  <c r="O25" i="23"/>
  <c r="N41" i="8"/>
  <c r="M13" i="24"/>
  <c r="M14" i="24" s="1"/>
  <c r="N42" i="8"/>
  <c r="M13" i="25"/>
  <c r="M14" i="25" s="1"/>
  <c r="M11" i="23"/>
  <c r="AK10" i="8"/>
  <c r="AK11" i="8" s="1"/>
  <c r="AJ19" i="8"/>
  <c r="AJ14" i="8"/>
  <c r="AJ18" i="8"/>
  <c r="AJ13" i="8"/>
  <c r="L53" i="8"/>
  <c r="AI28" i="8" l="1"/>
  <c r="AI68" i="8" s="1"/>
  <c r="AJ22" i="8"/>
  <c r="AJ26" i="8" s="1"/>
  <c r="AH8" i="20"/>
  <c r="AH8" i="19"/>
  <c r="AH8" i="18"/>
  <c r="AJ21" i="8"/>
  <c r="AJ25" i="8" s="1"/>
  <c r="AH8" i="23"/>
  <c r="AH8" i="25"/>
  <c r="AH8" i="24"/>
  <c r="L21" i="10"/>
  <c r="R31" i="8"/>
  <c r="AP32" i="10"/>
  <c r="T17" i="10"/>
  <c r="Q62" i="8"/>
  <c r="Q63" i="8"/>
  <c r="AJ15" i="8"/>
  <c r="L14" i="23"/>
  <c r="M18" i="10"/>
  <c r="L55" i="8"/>
  <c r="P47" i="8"/>
  <c r="P26" i="24"/>
  <c r="P12" i="24"/>
  <c r="AJ28" i="8"/>
  <c r="AJ68" i="8" s="1"/>
  <c r="N40" i="8"/>
  <c r="N51" i="8" s="1"/>
  <c r="U7" i="10" s="1"/>
  <c r="M13" i="23"/>
  <c r="O42" i="8"/>
  <c r="N13" i="25"/>
  <c r="N14" i="25" s="1"/>
  <c r="N13" i="24"/>
  <c r="N14" i="24" s="1"/>
  <c r="O41" i="8"/>
  <c r="P12" i="19"/>
  <c r="P24" i="19"/>
  <c r="P10" i="19" s="1"/>
  <c r="P11" i="19" s="1"/>
  <c r="P12" i="25"/>
  <c r="P26" i="25"/>
  <c r="O10" i="23"/>
  <c r="AG25" i="23"/>
  <c r="AY25" i="23" s="1"/>
  <c r="BQ25" i="23" s="1"/>
  <c r="O10" i="25"/>
  <c r="O11" i="25" s="1"/>
  <c r="AG25" i="25"/>
  <c r="AY25" i="25" s="1"/>
  <c r="BQ25" i="25" s="1"/>
  <c r="P24" i="18"/>
  <c r="P10" i="18" s="1"/>
  <c r="P12" i="18"/>
  <c r="AK18" i="8"/>
  <c r="AK14" i="8"/>
  <c r="AK13" i="8"/>
  <c r="AL10" i="8"/>
  <c r="AL11" i="8" s="1"/>
  <c r="AK19" i="8"/>
  <c r="O10" i="24"/>
  <c r="O11" i="24" s="1"/>
  <c r="AG25" i="24"/>
  <c r="AY25" i="24" s="1"/>
  <c r="BQ25" i="24" s="1"/>
  <c r="O52" i="8"/>
  <c r="V8" i="10" s="1"/>
  <c r="P33" i="8"/>
  <c r="P34" i="8" s="1"/>
  <c r="O11" i="18"/>
  <c r="P45" i="8" s="1"/>
  <c r="N11" i="23"/>
  <c r="K30" i="10"/>
  <c r="K10" i="10"/>
  <c r="P12" i="23"/>
  <c r="P26" i="23"/>
  <c r="M53" i="8"/>
  <c r="P46" i="8"/>
  <c r="P24" i="20"/>
  <c r="P10" i="20" s="1"/>
  <c r="P11" i="20" s="1"/>
  <c r="P12" i="20"/>
  <c r="AK22" i="8" l="1"/>
  <c r="AK26" i="8" s="1"/>
  <c r="AI8" i="19"/>
  <c r="AI8" i="20"/>
  <c r="AI8" i="18"/>
  <c r="AK21" i="8"/>
  <c r="AK25" i="8" s="1"/>
  <c r="AI8" i="23"/>
  <c r="AI8" i="25"/>
  <c r="AI8" i="24"/>
  <c r="R62" i="8"/>
  <c r="M21" i="10"/>
  <c r="R63" i="8"/>
  <c r="U17" i="10"/>
  <c r="AQ32" i="10"/>
  <c r="S31" i="8"/>
  <c r="N18" i="10"/>
  <c r="M14" i="23"/>
  <c r="P52" i="8"/>
  <c r="W8" i="10" s="1"/>
  <c r="W18" i="10" s="1"/>
  <c r="AK15" i="8"/>
  <c r="N53" i="8"/>
  <c r="AL19" i="8"/>
  <c r="AL13" i="8"/>
  <c r="AM10" i="8"/>
  <c r="AM11" i="8" s="1"/>
  <c r="AL14" i="8"/>
  <c r="AL18" i="8"/>
  <c r="Q47" i="8"/>
  <c r="L10" i="10"/>
  <c r="L30" i="10"/>
  <c r="P41" i="8"/>
  <c r="O13" i="24"/>
  <c r="O14" i="24" s="1"/>
  <c r="Q33" i="8"/>
  <c r="Q34" i="8" s="1"/>
  <c r="P11" i="18"/>
  <c r="Q45" i="8" s="1"/>
  <c r="Q12" i="24"/>
  <c r="Q27" i="24"/>
  <c r="P65" i="8"/>
  <c r="Q12" i="20"/>
  <c r="Q25" i="20"/>
  <c r="Q10" i="20" s="1"/>
  <c r="Q11" i="20" s="1"/>
  <c r="Q12" i="25"/>
  <c r="Q27" i="25"/>
  <c r="AH26" i="24"/>
  <c r="AZ26" i="24" s="1"/>
  <c r="BR26" i="24" s="1"/>
  <c r="P10" i="24"/>
  <c r="P11" i="24" s="1"/>
  <c r="M55" i="8"/>
  <c r="L14" i="10" s="1"/>
  <c r="Q65" i="8"/>
  <c r="X33" i="10" s="1"/>
  <c r="Q25" i="18"/>
  <c r="Q10" i="18" s="1"/>
  <c r="Q12" i="18"/>
  <c r="Q27" i="23"/>
  <c r="Q12" i="23"/>
  <c r="O11" i="23"/>
  <c r="P10" i="25"/>
  <c r="P11" i="25" s="1"/>
  <c r="AH26" i="25"/>
  <c r="AZ26" i="25" s="1"/>
  <c r="BR26" i="25" s="1"/>
  <c r="AH26" i="23"/>
  <c r="AZ26" i="23" s="1"/>
  <c r="BR26" i="23" s="1"/>
  <c r="P10" i="23"/>
  <c r="O40" i="8"/>
  <c r="O51" i="8" s="1"/>
  <c r="N13" i="23"/>
  <c r="AK28" i="8"/>
  <c r="AK68" i="8" s="1"/>
  <c r="O13" i="25"/>
  <c r="O14" i="25" s="1"/>
  <c r="P42" i="8"/>
  <c r="Q25" i="19"/>
  <c r="Q10" i="19" s="1"/>
  <c r="Q11" i="19" s="1"/>
  <c r="Q12" i="19"/>
  <c r="Q46" i="8"/>
  <c r="AL21" i="8" l="1"/>
  <c r="AL25" i="8" s="1"/>
  <c r="AJ8" i="23"/>
  <c r="AJ8" i="24"/>
  <c r="AJ8" i="25"/>
  <c r="AL22" i="8"/>
  <c r="AL26" i="8" s="1"/>
  <c r="AJ8" i="18"/>
  <c r="AJ8" i="20"/>
  <c r="AJ8" i="19"/>
  <c r="S62" i="8"/>
  <c r="T31" i="8"/>
  <c r="AR32" i="10"/>
  <c r="V17" i="10"/>
  <c r="S63" i="8"/>
  <c r="O18" i="10"/>
  <c r="N14" i="23"/>
  <c r="R28" i="25"/>
  <c r="R12" i="25"/>
  <c r="P40" i="8"/>
  <c r="P51" i="8" s="1"/>
  <c r="O13" i="23"/>
  <c r="Q10" i="23"/>
  <c r="AI27" i="23"/>
  <c r="BA27" i="23" s="1"/>
  <c r="BS27" i="23" s="1"/>
  <c r="AL28" i="8"/>
  <c r="AL68" i="8" s="1"/>
  <c r="R12" i="24"/>
  <c r="R28" i="24"/>
  <c r="R65" i="8"/>
  <c r="Y33" i="10" s="1"/>
  <c r="Q10" i="25"/>
  <c r="Q11" i="25" s="1"/>
  <c r="AI27" i="25"/>
  <c r="BA27" i="25" s="1"/>
  <c r="BS27" i="25" s="1"/>
  <c r="M30" i="10"/>
  <c r="M10" i="10"/>
  <c r="R12" i="18"/>
  <c r="R26" i="18"/>
  <c r="R10" i="18" s="1"/>
  <c r="O53" i="8"/>
  <c r="R33" i="8"/>
  <c r="R34" i="8" s="1"/>
  <c r="Q11" i="18"/>
  <c r="AI27" i="24"/>
  <c r="BA27" i="24" s="1"/>
  <c r="BS27" i="24" s="1"/>
  <c r="Q10" i="24"/>
  <c r="Q11" i="24" s="1"/>
  <c r="AM19" i="8"/>
  <c r="AM18" i="8"/>
  <c r="AM13" i="8"/>
  <c r="AN10" i="8"/>
  <c r="AN11" i="8" s="1"/>
  <c r="AM14" i="8"/>
  <c r="N55" i="8"/>
  <c r="M14" i="10" s="1"/>
  <c r="R12" i="20"/>
  <c r="R26" i="20"/>
  <c r="R10" i="20" s="1"/>
  <c r="R11" i="20" s="1"/>
  <c r="Q52" i="8"/>
  <c r="X8" i="10" s="1"/>
  <c r="R46" i="8"/>
  <c r="R28" i="23"/>
  <c r="R12" i="23"/>
  <c r="R26" i="19"/>
  <c r="R10" i="19" s="1"/>
  <c r="R11" i="19" s="1"/>
  <c r="R12" i="19"/>
  <c r="P11" i="23"/>
  <c r="Q42" i="8"/>
  <c r="P13" i="25"/>
  <c r="P14" i="25" s="1"/>
  <c r="Q41" i="8"/>
  <c r="P13" i="24"/>
  <c r="P14" i="24" s="1"/>
  <c r="R47" i="8"/>
  <c r="AL15" i="8"/>
  <c r="AM21" i="8" l="1"/>
  <c r="AM25" i="8" s="1"/>
  <c r="AK8" i="25"/>
  <c r="AK8" i="24"/>
  <c r="AK8" i="23"/>
  <c r="AM22" i="8"/>
  <c r="AM26" i="8" s="1"/>
  <c r="AK8" i="20"/>
  <c r="AK8" i="19"/>
  <c r="AK8" i="18"/>
  <c r="O21" i="10"/>
  <c r="T62" i="8"/>
  <c r="AS32" i="10"/>
  <c r="T63" i="8"/>
  <c r="U31" i="8"/>
  <c r="P18" i="10"/>
  <c r="AM15" i="8"/>
  <c r="O14" i="23"/>
  <c r="AJ28" i="23"/>
  <c r="BB28" i="23" s="1"/>
  <c r="BT28" i="23" s="1"/>
  <c r="R10" i="23"/>
  <c r="AM28" i="8"/>
  <c r="AM68" i="8" s="1"/>
  <c r="S33" i="8"/>
  <c r="S34" i="8" s="1"/>
  <c r="R11" i="18"/>
  <c r="S45" i="8" s="1"/>
  <c r="S46" i="8"/>
  <c r="S47" i="8"/>
  <c r="R42" i="8"/>
  <c r="Q13" i="25"/>
  <c r="Q14" i="25" s="1"/>
  <c r="S27" i="18"/>
  <c r="S10" i="18" s="1"/>
  <c r="S12" i="18"/>
  <c r="S29" i="23"/>
  <c r="S12" i="23"/>
  <c r="Q11" i="23"/>
  <c r="R10" i="25"/>
  <c r="R11" i="25" s="1"/>
  <c r="AJ28" i="25"/>
  <c r="BB28" i="25" s="1"/>
  <c r="BT28" i="25" s="1"/>
  <c r="P53" i="8"/>
  <c r="R10" i="24"/>
  <c r="R11" i="24" s="1"/>
  <c r="AJ28" i="24"/>
  <c r="BB28" i="24" s="1"/>
  <c r="BT28" i="24" s="1"/>
  <c r="S12" i="20"/>
  <c r="S27" i="20"/>
  <c r="S10" i="20" s="1"/>
  <c r="S11" i="20" s="1"/>
  <c r="S12" i="24"/>
  <c r="S29" i="24"/>
  <c r="R45" i="8"/>
  <c r="R52" i="8" s="1"/>
  <c r="Y8" i="10" s="1"/>
  <c r="Q40" i="8"/>
  <c r="Q51" i="8" s="1"/>
  <c r="P13" i="23"/>
  <c r="AN19" i="8"/>
  <c r="AN14" i="8"/>
  <c r="AO10" i="8"/>
  <c r="AO11" i="8" s="1"/>
  <c r="AN18" i="8"/>
  <c r="AN13" i="8"/>
  <c r="Q13" i="24"/>
  <c r="Q14" i="24" s="1"/>
  <c r="R41" i="8"/>
  <c r="O55" i="8"/>
  <c r="N14" i="10" s="1"/>
  <c r="S12" i="19"/>
  <c r="S27" i="19"/>
  <c r="S10" i="19" s="1"/>
  <c r="S11" i="19" s="1"/>
  <c r="S12" i="25"/>
  <c r="S29" i="25"/>
  <c r="AN22" i="8" l="1"/>
  <c r="AN26" i="8" s="1"/>
  <c r="AL8" i="20"/>
  <c r="AL8" i="19"/>
  <c r="AL8" i="18"/>
  <c r="AN21" i="8"/>
  <c r="AN25" i="8" s="1"/>
  <c r="AN28" i="8" s="1"/>
  <c r="AN68" i="8" s="1"/>
  <c r="AL8" i="23"/>
  <c r="AL8" i="25"/>
  <c r="AL8" i="24"/>
  <c r="X17" i="10"/>
  <c r="P21" i="10"/>
  <c r="AT32" i="10"/>
  <c r="V31" i="8"/>
  <c r="U62" i="8"/>
  <c r="U63" i="8"/>
  <c r="AN15" i="8"/>
  <c r="Q18" i="10"/>
  <c r="P14" i="23"/>
  <c r="T28" i="19"/>
  <c r="T10" i="19" s="1"/>
  <c r="T11" i="19" s="1"/>
  <c r="T12" i="19"/>
  <c r="S42" i="8"/>
  <c r="R13" i="25"/>
  <c r="R14" i="25" s="1"/>
  <c r="S10" i="23"/>
  <c r="AK29" i="23"/>
  <c r="BC29" i="23" s="1"/>
  <c r="BU29" i="23" s="1"/>
  <c r="T12" i="24"/>
  <c r="T30" i="24"/>
  <c r="R11" i="23"/>
  <c r="Q53" i="8"/>
  <c r="AK29" i="24"/>
  <c r="BC29" i="24" s="1"/>
  <c r="BU29" i="24" s="1"/>
  <c r="S10" i="24"/>
  <c r="S11" i="24" s="1"/>
  <c r="O10" i="10"/>
  <c r="O30" i="10"/>
  <c r="R40" i="8"/>
  <c r="R51" i="8" s="1"/>
  <c r="Y7" i="10" s="1"/>
  <c r="Q13" i="23"/>
  <c r="S65" i="8"/>
  <c r="S52" i="8"/>
  <c r="T12" i="23"/>
  <c r="T30" i="23"/>
  <c r="T47" i="8"/>
  <c r="T46" i="8"/>
  <c r="AP10" i="8"/>
  <c r="AP11" i="8" s="1"/>
  <c r="AO14" i="8"/>
  <c r="AO18" i="8"/>
  <c r="AO13" i="8"/>
  <c r="AO19" i="8"/>
  <c r="T12" i="18"/>
  <c r="T28" i="18"/>
  <c r="T10" i="18" s="1"/>
  <c r="AK29" i="25"/>
  <c r="BC29" i="25" s="1"/>
  <c r="BU29" i="25" s="1"/>
  <c r="S10" i="25"/>
  <c r="S11" i="25" s="1"/>
  <c r="R13" i="24"/>
  <c r="R14" i="24" s="1"/>
  <c r="S41" i="8"/>
  <c r="P55" i="8"/>
  <c r="O14" i="10" s="1"/>
  <c r="T33" i="8"/>
  <c r="T34" i="8" s="1"/>
  <c r="S11" i="18"/>
  <c r="T45" i="8" s="1"/>
  <c r="T28" i="20"/>
  <c r="T10" i="20" s="1"/>
  <c r="T11" i="20" s="1"/>
  <c r="T12" i="20"/>
  <c r="T12" i="25"/>
  <c r="T30" i="25"/>
  <c r="AO21" i="8" l="1"/>
  <c r="AO25" i="8" s="1"/>
  <c r="AM8" i="23"/>
  <c r="AM8" i="24"/>
  <c r="AM8" i="25"/>
  <c r="AO22" i="8"/>
  <c r="AO26" i="8" s="1"/>
  <c r="AM8" i="20"/>
  <c r="AM8" i="18"/>
  <c r="AM8" i="19"/>
  <c r="Q21" i="10"/>
  <c r="AU32" i="10"/>
  <c r="Y17" i="10"/>
  <c r="V63" i="8"/>
  <c r="V62" i="8"/>
  <c r="W31" i="8"/>
  <c r="Q14" i="23"/>
  <c r="T65" i="8"/>
  <c r="AA33" i="10" s="1"/>
  <c r="R18" i="10"/>
  <c r="T42" i="8"/>
  <c r="S13" i="25"/>
  <c r="S14" i="25" s="1"/>
  <c r="R53" i="8"/>
  <c r="S40" i="8"/>
  <c r="S51" i="8" s="1"/>
  <c r="R13" i="23"/>
  <c r="U12" i="19"/>
  <c r="U29" i="19"/>
  <c r="U10" i="19" s="1"/>
  <c r="U11" i="19" s="1"/>
  <c r="AQ10" i="8"/>
  <c r="AQ11" i="8" s="1"/>
  <c r="AP13" i="8"/>
  <c r="AP19" i="8"/>
  <c r="AP14" i="8"/>
  <c r="AP18" i="8"/>
  <c r="U12" i="24"/>
  <c r="U31" i="24"/>
  <c r="P10" i="10"/>
  <c r="P30" i="10"/>
  <c r="S11" i="23"/>
  <c r="U46" i="8"/>
  <c r="U47" i="8"/>
  <c r="U12" i="18"/>
  <c r="U29" i="18"/>
  <c r="U10" i="18" s="1"/>
  <c r="U33" i="8"/>
  <c r="U34" i="8" s="1"/>
  <c r="T11" i="18"/>
  <c r="U45" i="8" s="1"/>
  <c r="AO15" i="8"/>
  <c r="U12" i="23"/>
  <c r="U31" i="23"/>
  <c r="T10" i="23"/>
  <c r="AL30" i="23"/>
  <c r="BD30" i="23" s="1"/>
  <c r="BV30" i="23" s="1"/>
  <c r="Q55" i="8"/>
  <c r="P14" i="10" s="1"/>
  <c r="AL30" i="24"/>
  <c r="BD30" i="24" s="1"/>
  <c r="BV30" i="24" s="1"/>
  <c r="T10" i="24"/>
  <c r="T11" i="24" s="1"/>
  <c r="T10" i="25"/>
  <c r="T11" i="25" s="1"/>
  <c r="AL30" i="25"/>
  <c r="BD30" i="25" s="1"/>
  <c r="BV30" i="25" s="1"/>
  <c r="T52" i="8"/>
  <c r="AA8" i="10" s="1"/>
  <c r="U29" i="20"/>
  <c r="U10" i="20" s="1"/>
  <c r="U11" i="20" s="1"/>
  <c r="U12" i="20"/>
  <c r="U31" i="25"/>
  <c r="U12" i="25"/>
  <c r="S13" i="24"/>
  <c r="S14" i="24" s="1"/>
  <c r="T41" i="8"/>
  <c r="AO28" i="8" l="1"/>
  <c r="AO68" i="8" s="1"/>
  <c r="AP22" i="8"/>
  <c r="AP26" i="8" s="1"/>
  <c r="AN8" i="18"/>
  <c r="AN8" i="19"/>
  <c r="AN8" i="20"/>
  <c r="AP21" i="8"/>
  <c r="AP25" i="8" s="1"/>
  <c r="AP28" i="8" s="1"/>
  <c r="AP68" i="8" s="1"/>
  <c r="AN8" i="23"/>
  <c r="AN8" i="25"/>
  <c r="AN8" i="24"/>
  <c r="AV32" i="10"/>
  <c r="X31" i="8"/>
  <c r="W62" i="8"/>
  <c r="W63" i="8"/>
  <c r="AP15" i="8"/>
  <c r="S18" i="10"/>
  <c r="R14" i="23"/>
  <c r="U52" i="8"/>
  <c r="U65" i="8"/>
  <c r="AB33" i="10" s="1"/>
  <c r="V32" i="23"/>
  <c r="V12" i="23"/>
  <c r="V12" i="20"/>
  <c r="V30" i="20"/>
  <c r="V10" i="20" s="1"/>
  <c r="V11" i="20" s="1"/>
  <c r="T40" i="8"/>
  <c r="T51" i="8" s="1"/>
  <c r="AA7" i="10" s="1"/>
  <c r="S13" i="23"/>
  <c r="V12" i="25"/>
  <c r="V32" i="25"/>
  <c r="T13" i="25"/>
  <c r="T14" i="25" s="1"/>
  <c r="U42" i="8"/>
  <c r="V30" i="19"/>
  <c r="V10" i="19" s="1"/>
  <c r="V11" i="19" s="1"/>
  <c r="V12" i="19"/>
  <c r="AM31" i="23"/>
  <c r="BE31" i="23" s="1"/>
  <c r="BW31" i="23" s="1"/>
  <c r="U10" i="23"/>
  <c r="V12" i="24"/>
  <c r="V32" i="24"/>
  <c r="V47" i="8"/>
  <c r="V30" i="18"/>
  <c r="V10" i="18" s="1"/>
  <c r="V12" i="18"/>
  <c r="V33" i="8"/>
  <c r="V34" i="8" s="1"/>
  <c r="U11" i="18"/>
  <c r="V45" i="8" s="1"/>
  <c r="W12" i="23"/>
  <c r="AR10" i="8"/>
  <c r="AR11" i="8" s="1"/>
  <c r="AQ14" i="8"/>
  <c r="AQ13" i="8"/>
  <c r="AQ19" i="8"/>
  <c r="AQ18" i="8"/>
  <c r="S53" i="8"/>
  <c r="T11" i="23"/>
  <c r="U10" i="24"/>
  <c r="U11" i="24" s="1"/>
  <c r="AM31" i="24"/>
  <c r="BE31" i="24" s="1"/>
  <c r="BW31" i="24" s="1"/>
  <c r="AM31" i="25"/>
  <c r="BE31" i="25" s="1"/>
  <c r="BW31" i="25" s="1"/>
  <c r="U10" i="25"/>
  <c r="U11" i="25" s="1"/>
  <c r="T13" i="24"/>
  <c r="T14" i="24" s="1"/>
  <c r="U41" i="8"/>
  <c r="V46" i="8"/>
  <c r="AQ21" i="8" l="1"/>
  <c r="AQ25" i="8" s="1"/>
  <c r="AO8" i="25"/>
  <c r="AO8" i="24"/>
  <c r="AO8" i="23"/>
  <c r="AQ22" i="8"/>
  <c r="AQ26" i="8" s="1"/>
  <c r="AO8" i="20"/>
  <c r="AO8" i="19"/>
  <c r="AO8" i="18"/>
  <c r="X63" i="8"/>
  <c r="AA17" i="10"/>
  <c r="AW32" i="10"/>
  <c r="X62" i="8"/>
  <c r="Y31" i="8"/>
  <c r="S21" i="10"/>
  <c r="AQ15" i="8"/>
  <c r="T18" i="10"/>
  <c r="S14" i="23"/>
  <c r="W12" i="24"/>
  <c r="W33" i="24"/>
  <c r="AO33" i="24" s="1"/>
  <c r="BG33" i="24" s="1"/>
  <c r="BY33" i="24" s="1"/>
  <c r="W46" i="8"/>
  <c r="U13" i="24"/>
  <c r="U14" i="24" s="1"/>
  <c r="V41" i="8"/>
  <c r="W33" i="23"/>
  <c r="AO33" i="23" s="1"/>
  <c r="BG33" i="23" s="1"/>
  <c r="BY33" i="23" s="1"/>
  <c r="V65" i="8"/>
  <c r="AC33" i="10" s="1"/>
  <c r="U11" i="23"/>
  <c r="W12" i="18"/>
  <c r="W31" i="18"/>
  <c r="W10" i="18" s="1"/>
  <c r="U40" i="8"/>
  <c r="U51" i="8" s="1"/>
  <c r="AB7" i="10" s="1"/>
  <c r="T13" i="23"/>
  <c r="AS10" i="8"/>
  <c r="AS11" i="8" s="1"/>
  <c r="AR18" i="8"/>
  <c r="AR14" i="8"/>
  <c r="AR19" i="8"/>
  <c r="AR13" i="8"/>
  <c r="W33" i="25"/>
  <c r="AO33" i="25" s="1"/>
  <c r="BG33" i="25" s="1"/>
  <c r="BY33" i="25" s="1"/>
  <c r="W12" i="25"/>
  <c r="W65" i="8"/>
  <c r="AD33" i="10" s="1"/>
  <c r="AN32" i="24"/>
  <c r="BF32" i="24" s="1"/>
  <c r="BX32" i="24" s="1"/>
  <c r="V10" i="24"/>
  <c r="V11" i="24" s="1"/>
  <c r="T53" i="8"/>
  <c r="V10" i="23"/>
  <c r="AN32" i="23"/>
  <c r="BF32" i="23" s="1"/>
  <c r="BX32" i="23" s="1"/>
  <c r="W12" i="19"/>
  <c r="W31" i="19"/>
  <c r="W10" i="19" s="1"/>
  <c r="W11" i="19" s="1"/>
  <c r="V42" i="8"/>
  <c r="U13" i="25"/>
  <c r="U14" i="25" s="1"/>
  <c r="W31" i="20"/>
  <c r="W10" i="20" s="1"/>
  <c r="W11" i="20" s="1"/>
  <c r="W12" i="20"/>
  <c r="V52" i="8"/>
  <c r="W33" i="8"/>
  <c r="W34" i="8" s="1"/>
  <c r="V11" i="18"/>
  <c r="W45" i="8" s="1"/>
  <c r="V10" i="25"/>
  <c r="V11" i="25" s="1"/>
  <c r="AN32" i="25"/>
  <c r="BF32" i="25" s="1"/>
  <c r="BX32" i="25" s="1"/>
  <c r="W47" i="8"/>
  <c r="AU14" i="10"/>
  <c r="AI14" i="10"/>
  <c r="W14" i="10"/>
  <c r="AC14" i="10"/>
  <c r="Q14" i="10"/>
  <c r="AQ28" i="8" l="1"/>
  <c r="AQ68" i="8" s="1"/>
  <c r="AR21" i="8"/>
  <c r="AR25" i="8" s="1"/>
  <c r="AP8" i="23"/>
  <c r="AP8" i="25"/>
  <c r="AP8" i="24"/>
  <c r="AR22" i="8"/>
  <c r="AR26" i="8" s="1"/>
  <c r="AP8" i="20"/>
  <c r="AP8" i="19"/>
  <c r="AP8" i="18"/>
  <c r="T21" i="10"/>
  <c r="AX32" i="10"/>
  <c r="AB17" i="10"/>
  <c r="T55" i="8"/>
  <c r="S14" i="10" s="1"/>
  <c r="Z31" i="8"/>
  <c r="Y63" i="8"/>
  <c r="Y62" i="8"/>
  <c r="T14" i="23"/>
  <c r="U18" i="10"/>
  <c r="W52" i="8"/>
  <c r="AD8" i="10" s="1"/>
  <c r="AR15" i="8"/>
  <c r="W42" i="8"/>
  <c r="V13" i="25"/>
  <c r="V14" i="25" s="1"/>
  <c r="X12" i="20"/>
  <c r="X32" i="20"/>
  <c r="X10" i="20" s="1"/>
  <c r="X11" i="20" s="1"/>
  <c r="V11" i="23"/>
  <c r="X46" i="8"/>
  <c r="X12" i="18"/>
  <c r="X32" i="18"/>
  <c r="X10" i="18" s="1"/>
  <c r="S10" i="10"/>
  <c r="S30" i="10"/>
  <c r="U53" i="8"/>
  <c r="V40" i="8"/>
  <c r="V51" i="8" s="1"/>
  <c r="AC7" i="10" s="1"/>
  <c r="U13" i="23"/>
  <c r="X47" i="8"/>
  <c r="AS19" i="8"/>
  <c r="AS18" i="8"/>
  <c r="AS14" i="8"/>
  <c r="AT10" i="8"/>
  <c r="AT11" i="8" s="1"/>
  <c r="AS13" i="8"/>
  <c r="X34" i="23"/>
  <c r="X12" i="23"/>
  <c r="X32" i="19"/>
  <c r="X10" i="19" s="1"/>
  <c r="X11" i="19" s="1"/>
  <c r="X12" i="19"/>
  <c r="X34" i="25"/>
  <c r="X12" i="25"/>
  <c r="V13" i="24"/>
  <c r="V14" i="24" s="1"/>
  <c r="W41" i="8"/>
  <c r="X34" i="24"/>
  <c r="X12" i="24"/>
  <c r="X33" i="8"/>
  <c r="X34" i="8" s="1"/>
  <c r="W11" i="18"/>
  <c r="X45" i="8" s="1"/>
  <c r="F28" i="8"/>
  <c r="F68" i="8" s="1"/>
  <c r="E12" i="25"/>
  <c r="G62" i="8" s="1"/>
  <c r="G65" i="8" s="1"/>
  <c r="R33" i="10" s="1"/>
  <c r="AR28" i="8" l="1"/>
  <c r="AR68" i="8" s="1"/>
  <c r="AS21" i="8"/>
  <c r="AS25" i="8" s="1"/>
  <c r="AQ8" i="23"/>
  <c r="AQ8" i="25"/>
  <c r="AQ8" i="24"/>
  <c r="AS22" i="8"/>
  <c r="AS26" i="8" s="1"/>
  <c r="AQ8" i="19"/>
  <c r="AQ8" i="18"/>
  <c r="AQ8" i="20"/>
  <c r="Z33" i="10"/>
  <c r="N33" i="10"/>
  <c r="AY32" i="10"/>
  <c r="AC17" i="10"/>
  <c r="U55" i="8"/>
  <c r="T14" i="10" s="1"/>
  <c r="Z63" i="8"/>
  <c r="Z62" i="8"/>
  <c r="AA31" i="8"/>
  <c r="U21" i="10"/>
  <c r="X65" i="8"/>
  <c r="U14" i="23"/>
  <c r="V18" i="10"/>
  <c r="V53" i="8"/>
  <c r="Y12" i="24"/>
  <c r="Y35" i="24"/>
  <c r="Y12" i="19"/>
  <c r="Y33" i="19"/>
  <c r="Y10" i="19" s="1"/>
  <c r="Y11" i="19" s="1"/>
  <c r="AT14" i="8"/>
  <c r="AU10" i="8"/>
  <c r="AU11" i="8" s="1"/>
  <c r="AT18" i="8"/>
  <c r="AT13" i="8"/>
  <c r="AT19" i="8"/>
  <c r="Y47" i="8"/>
  <c r="Y12" i="23"/>
  <c r="Y35" i="23"/>
  <c r="Y12" i="18"/>
  <c r="Y33" i="18"/>
  <c r="Y10" i="18" s="1"/>
  <c r="X10" i="24"/>
  <c r="X11" i="24" s="1"/>
  <c r="AP34" i="24"/>
  <c r="BH34" i="24" s="1"/>
  <c r="BZ34" i="24" s="1"/>
  <c r="Y12" i="25"/>
  <c r="Y35" i="25"/>
  <c r="X10" i="25"/>
  <c r="X11" i="25" s="1"/>
  <c r="AP34" i="25"/>
  <c r="BH34" i="25" s="1"/>
  <c r="BZ34" i="25" s="1"/>
  <c r="AP34" i="23"/>
  <c r="BH34" i="23" s="1"/>
  <c r="BZ34" i="23" s="1"/>
  <c r="X10" i="23"/>
  <c r="AS28" i="8"/>
  <c r="AS68" i="8" s="1"/>
  <c r="Y33" i="8"/>
  <c r="Y34" i="8" s="1"/>
  <c r="X11" i="18"/>
  <c r="Y45" i="8" s="1"/>
  <c r="W40" i="8"/>
  <c r="W51" i="8" s="1"/>
  <c r="AD7" i="10" s="1"/>
  <c r="V13" i="23"/>
  <c r="X52" i="8"/>
  <c r="Y33" i="20"/>
  <c r="Y10" i="20" s="1"/>
  <c r="Y11" i="20" s="1"/>
  <c r="Y12" i="20"/>
  <c r="Y46" i="8"/>
  <c r="AS15" i="8"/>
  <c r="T30" i="10"/>
  <c r="T10" i="10"/>
  <c r="F29" i="8"/>
  <c r="E15" i="25"/>
  <c r="E15" i="24"/>
  <c r="W15" i="24" s="1"/>
  <c r="W10" i="24" s="1"/>
  <c r="AT22" i="8" l="1"/>
  <c r="AT26" i="8" s="1"/>
  <c r="AR8" i="18"/>
  <c r="AR8" i="20"/>
  <c r="AR8" i="19"/>
  <c r="AT21" i="8"/>
  <c r="AT25" i="8" s="1"/>
  <c r="AT28" i="8" s="1"/>
  <c r="AT68" i="8" s="1"/>
  <c r="AR8" i="23"/>
  <c r="AR8" i="24"/>
  <c r="AR8" i="25"/>
  <c r="AB31" i="8"/>
  <c r="AZ32" i="10"/>
  <c r="AE33" i="10"/>
  <c r="AE8" i="10"/>
  <c r="AD17" i="10"/>
  <c r="V55" i="8"/>
  <c r="U14" i="10" s="1"/>
  <c r="AA62" i="8"/>
  <c r="AA63" i="8"/>
  <c r="V21" i="10"/>
  <c r="Y52" i="8"/>
  <c r="AF8" i="10" s="1"/>
  <c r="V14" i="23"/>
  <c r="AU19" i="8"/>
  <c r="AU13" i="8"/>
  <c r="AV10" i="8"/>
  <c r="AV11" i="8" s="1"/>
  <c r="AU18" i="8"/>
  <c r="AU14" i="8"/>
  <c r="Z12" i="24"/>
  <c r="Z36" i="24"/>
  <c r="X13" i="24"/>
  <c r="X14" i="24" s="1"/>
  <c r="AQ35" i="23"/>
  <c r="BI35" i="23" s="1"/>
  <c r="CA35" i="23" s="1"/>
  <c r="Y10" i="23"/>
  <c r="Z34" i="18"/>
  <c r="Z10" i="18" s="1"/>
  <c r="Z12" i="18"/>
  <c r="X11" i="23"/>
  <c r="Y10" i="25"/>
  <c r="Y11" i="25" s="1"/>
  <c r="AQ35" i="25"/>
  <c r="BI35" i="25" s="1"/>
  <c r="CA35" i="25" s="1"/>
  <c r="Y65" i="8"/>
  <c r="AF33" i="10" s="1"/>
  <c r="AT15" i="8"/>
  <c r="Z46" i="8"/>
  <c r="U30" i="10"/>
  <c r="U10" i="10"/>
  <c r="Z47" i="8"/>
  <c r="Z12" i="25"/>
  <c r="Z36" i="25"/>
  <c r="AQ35" i="24"/>
  <c r="BI35" i="24" s="1"/>
  <c r="CA35" i="24" s="1"/>
  <c r="Y10" i="24"/>
  <c r="Y11" i="24" s="1"/>
  <c r="Z34" i="19"/>
  <c r="Z10" i="19" s="1"/>
  <c r="Z11" i="19" s="1"/>
  <c r="Z12" i="19"/>
  <c r="X13" i="25"/>
  <c r="X14" i="25" s="1"/>
  <c r="Z34" i="20"/>
  <c r="Z10" i="20" s="1"/>
  <c r="Z11" i="20" s="1"/>
  <c r="Z12" i="20"/>
  <c r="W53" i="8"/>
  <c r="Z36" i="23"/>
  <c r="Z12" i="23"/>
  <c r="Z33" i="8"/>
  <c r="Z34" i="8" s="1"/>
  <c r="Y11" i="18"/>
  <c r="Z45" i="8" s="1"/>
  <c r="G29" i="8"/>
  <c r="F69" i="8"/>
  <c r="F65" i="8"/>
  <c r="F41" i="8"/>
  <c r="W15" i="23"/>
  <c r="W10" i="23" s="1"/>
  <c r="W11" i="23" s="1"/>
  <c r="E10" i="25"/>
  <c r="E11" i="25" s="1"/>
  <c r="W15" i="25"/>
  <c r="AU21" i="8" l="1"/>
  <c r="AU25" i="8" s="1"/>
  <c r="AS8" i="25"/>
  <c r="AS8" i="24"/>
  <c r="AS8" i="23"/>
  <c r="AU22" i="8"/>
  <c r="AU26" i="8" s="1"/>
  <c r="AS8" i="20"/>
  <c r="AS8" i="19"/>
  <c r="AS8" i="18"/>
  <c r="AB62" i="8"/>
  <c r="W13" i="23"/>
  <c r="W14" i="23" s="1"/>
  <c r="BA32" i="10"/>
  <c r="AE17" i="10"/>
  <c r="AB63" i="8"/>
  <c r="W55" i="8"/>
  <c r="AC31" i="8"/>
  <c r="Z52" i="8"/>
  <c r="AG8" i="10" s="1"/>
  <c r="Z65" i="8"/>
  <c r="AG33" i="10" s="1"/>
  <c r="AU15" i="8"/>
  <c r="X18" i="10"/>
  <c r="F42" i="8"/>
  <c r="G42" i="8"/>
  <c r="W33" i="10"/>
  <c r="V33" i="10"/>
  <c r="AA46" i="8"/>
  <c r="Y13" i="24"/>
  <c r="Y14" i="24" s="1"/>
  <c r="Z41" i="8"/>
  <c r="AA12" i="19"/>
  <c r="AA35" i="19"/>
  <c r="AA10" i="19" s="1"/>
  <c r="AA11" i="19" s="1"/>
  <c r="AA37" i="23"/>
  <c r="AA12" i="23"/>
  <c r="AA35" i="20"/>
  <c r="AA10" i="20" s="1"/>
  <c r="AA11" i="20" s="1"/>
  <c r="AA12" i="20"/>
  <c r="AU28" i="8"/>
  <c r="AU68" i="8" s="1"/>
  <c r="F31" i="8"/>
  <c r="F32" i="8" s="1"/>
  <c r="G32" i="8" s="1"/>
  <c r="G69" i="8"/>
  <c r="X13" i="23"/>
  <c r="AA12" i="18"/>
  <c r="AA35" i="18"/>
  <c r="AA10" i="18" s="1"/>
  <c r="AA37" i="25"/>
  <c r="AA12" i="25"/>
  <c r="AA12" i="24"/>
  <c r="AA37" i="24"/>
  <c r="AR36" i="23"/>
  <c r="BJ36" i="23" s="1"/>
  <c r="CB36" i="23" s="1"/>
  <c r="Z10" i="23"/>
  <c r="AA47" i="8"/>
  <c r="AR36" i="25"/>
  <c r="BJ36" i="25" s="1"/>
  <c r="CB36" i="25" s="1"/>
  <c r="Z10" i="25"/>
  <c r="Z11" i="25" s="1"/>
  <c r="Y13" i="25"/>
  <c r="Y14" i="25" s="1"/>
  <c r="Z42" i="8"/>
  <c r="AA33" i="8"/>
  <c r="AA34" i="8" s="1"/>
  <c r="Z11" i="18"/>
  <c r="AA45" i="8" s="1"/>
  <c r="Y11" i="23"/>
  <c r="Z10" i="24"/>
  <c r="Z11" i="24" s="1"/>
  <c r="AR36" i="24"/>
  <c r="BJ36" i="24" s="1"/>
  <c r="CB36" i="24" s="1"/>
  <c r="AV14" i="8"/>
  <c r="AV18" i="8"/>
  <c r="AV13" i="8"/>
  <c r="AV19" i="8"/>
  <c r="AW10" i="8"/>
  <c r="AW11" i="8" s="1"/>
  <c r="H29" i="8"/>
  <c r="H67" i="8" s="1"/>
  <c r="E13" i="24"/>
  <c r="E14" i="24" s="1"/>
  <c r="E13" i="25"/>
  <c r="E14" i="25" s="1"/>
  <c r="AO15" i="25"/>
  <c r="W10" i="25"/>
  <c r="W11" i="25" s="1"/>
  <c r="W11" i="24"/>
  <c r="AO15" i="24"/>
  <c r="AO15" i="23"/>
  <c r="AV21" i="8" l="1"/>
  <c r="AV25" i="8" s="1"/>
  <c r="AT8" i="23"/>
  <c r="AT8" i="25"/>
  <c r="AT8" i="24"/>
  <c r="AV22" i="8"/>
  <c r="AV26" i="8" s="1"/>
  <c r="AT8" i="20"/>
  <c r="AT8" i="19"/>
  <c r="AT8" i="18"/>
  <c r="AC63" i="8"/>
  <c r="I29" i="8"/>
  <c r="I67" i="8" s="1"/>
  <c r="BB32" i="10"/>
  <c r="AC62" i="8"/>
  <c r="AD31" i="8"/>
  <c r="AA52" i="8"/>
  <c r="AH8" i="10" s="1"/>
  <c r="AV15" i="8"/>
  <c r="X41" i="8"/>
  <c r="Y41" i="8"/>
  <c r="X42" i="8"/>
  <c r="Y42" i="8"/>
  <c r="Y18" i="10"/>
  <c r="G40" i="8"/>
  <c r="G51" i="8" s="1"/>
  <c r="R7" i="10" s="1"/>
  <c r="X21" i="10"/>
  <c r="X14" i="23"/>
  <c r="F40" i="8"/>
  <c r="F51" i="8" s="1"/>
  <c r="Q7" i="10" s="1"/>
  <c r="Z13" i="25"/>
  <c r="Z14" i="25" s="1"/>
  <c r="AA42" i="8"/>
  <c r="Z11" i="23"/>
  <c r="Z13" i="24"/>
  <c r="Z14" i="24" s="1"/>
  <c r="AA41" i="8"/>
  <c r="AV28" i="8"/>
  <c r="AV68" i="8" s="1"/>
  <c r="Z40" i="8"/>
  <c r="Z51" i="8" s="1"/>
  <c r="AG7" i="10" s="1"/>
  <c r="Y13" i="23"/>
  <c r="AS37" i="24"/>
  <c r="BK37" i="24" s="1"/>
  <c r="CC37" i="24" s="1"/>
  <c r="AA10" i="24"/>
  <c r="AA11" i="24" s="1"/>
  <c r="AB33" i="8"/>
  <c r="AB34" i="8" s="1"/>
  <c r="AA11" i="18"/>
  <c r="AB45" i="8" s="1"/>
  <c r="AB47" i="8"/>
  <c r="AS37" i="23"/>
  <c r="BK37" i="23" s="1"/>
  <c r="CC37" i="23" s="1"/>
  <c r="AA10" i="23"/>
  <c r="AB46" i="8"/>
  <c r="AB12" i="23"/>
  <c r="AB38" i="23"/>
  <c r="AB12" i="18"/>
  <c r="AB36" i="18"/>
  <c r="AB10" i="18" s="1"/>
  <c r="AS37" i="25"/>
  <c r="BK37" i="25" s="1"/>
  <c r="CC37" i="25" s="1"/>
  <c r="AA10" i="25"/>
  <c r="AA11" i="25" s="1"/>
  <c r="AB12" i="25"/>
  <c r="AB38" i="25"/>
  <c r="AB12" i="19"/>
  <c r="AB36" i="19"/>
  <c r="AB10" i="19" s="1"/>
  <c r="AB11" i="19" s="1"/>
  <c r="H69" i="8"/>
  <c r="AX10" i="8"/>
  <c r="AX11" i="8" s="1"/>
  <c r="AW18" i="8"/>
  <c r="AW14" i="8"/>
  <c r="AW13" i="8"/>
  <c r="AW19" i="8"/>
  <c r="AB38" i="24"/>
  <c r="AB12" i="24"/>
  <c r="AA65" i="8"/>
  <c r="AB12" i="20"/>
  <c r="AB36" i="20"/>
  <c r="AB10" i="20" s="1"/>
  <c r="AB11" i="20" s="1"/>
  <c r="E13" i="23"/>
  <c r="W13" i="24"/>
  <c r="W14" i="24" s="1"/>
  <c r="W13" i="25"/>
  <c r="W14" i="25" s="1"/>
  <c r="F36" i="8"/>
  <c r="BG15" i="24"/>
  <c r="BG15" i="23"/>
  <c r="BG15" i="25"/>
  <c r="Q10" i="10" l="1"/>
  <c r="Q30" i="10"/>
  <c r="R10" i="10"/>
  <c r="R30" i="10"/>
  <c r="I69" i="8"/>
  <c r="J29" i="8"/>
  <c r="J67" i="8" s="1"/>
  <c r="AW22" i="8"/>
  <c r="AW26" i="8" s="1"/>
  <c r="AU8" i="20"/>
  <c r="AU8" i="19"/>
  <c r="AU8" i="18"/>
  <c r="AW21" i="8"/>
  <c r="AW25" i="8" s="1"/>
  <c r="AW28" i="8" s="1"/>
  <c r="AW68" i="8" s="1"/>
  <c r="AU8" i="23"/>
  <c r="AU8" i="24"/>
  <c r="AU8" i="25"/>
  <c r="AD63" i="8"/>
  <c r="N17" i="10"/>
  <c r="N21" i="10" s="1"/>
  <c r="E14" i="23"/>
  <c r="Y21" i="10"/>
  <c r="Z7" i="10"/>
  <c r="N7" i="10"/>
  <c r="BC32" i="10"/>
  <c r="AH33" i="10"/>
  <c r="AG17" i="10"/>
  <c r="Z17" i="10"/>
  <c r="AD62" i="8"/>
  <c r="AE31" i="8"/>
  <c r="AW15" i="8"/>
  <c r="X40" i="8"/>
  <c r="X51" i="8" s="1"/>
  <c r="Y40" i="8"/>
  <c r="Y51" i="8" s="1"/>
  <c r="AF7" i="10" s="1"/>
  <c r="AB52" i="8"/>
  <c r="AI8" i="10" s="1"/>
  <c r="Y14" i="23"/>
  <c r="X7" i="10"/>
  <c r="X30" i="10" s="1"/>
  <c r="G53" i="8"/>
  <c r="S55" i="8"/>
  <c r="R14" i="10" s="1"/>
  <c r="W7" i="10"/>
  <c r="V7" i="10"/>
  <c r="AB65" i="8"/>
  <c r="AI33" i="10" s="1"/>
  <c r="AX13" i="8"/>
  <c r="AX18" i="8"/>
  <c r="AX19" i="8"/>
  <c r="AY10" i="8"/>
  <c r="AY11" i="8" s="1"/>
  <c r="AX14" i="8"/>
  <c r="AA13" i="25"/>
  <c r="AA14" i="25" s="1"/>
  <c r="AB42" i="8"/>
  <c r="Z53" i="8"/>
  <c r="AC12" i="20"/>
  <c r="AC37" i="20"/>
  <c r="AC10" i="20" s="1"/>
  <c r="AC11" i="20" s="1"/>
  <c r="AC46" i="8"/>
  <c r="AC12" i="23"/>
  <c r="AC39" i="23"/>
  <c r="AC33" i="8"/>
  <c r="AC34" i="8" s="1"/>
  <c r="AB11" i="18"/>
  <c r="AC45" i="8" s="1"/>
  <c r="AA11" i="23"/>
  <c r="AC12" i="24"/>
  <c r="AC39" i="24"/>
  <c r="AA40" i="8"/>
  <c r="AA51" i="8" s="1"/>
  <c r="Z13" i="23"/>
  <c r="AC37" i="18"/>
  <c r="AC10" i="18" s="1"/>
  <c r="AC12" i="18"/>
  <c r="AC47" i="8"/>
  <c r="AT38" i="24"/>
  <c r="BL38" i="24" s="1"/>
  <c r="CD38" i="24" s="1"/>
  <c r="AB10" i="24"/>
  <c r="AB11" i="24" s="1"/>
  <c r="AT38" i="25"/>
  <c r="BL38" i="25" s="1"/>
  <c r="CD38" i="25" s="1"/>
  <c r="AB10" i="25"/>
  <c r="AB11" i="25" s="1"/>
  <c r="AT38" i="23"/>
  <c r="BL38" i="23" s="1"/>
  <c r="CD38" i="23" s="1"/>
  <c r="AB10" i="23"/>
  <c r="AA13" i="24"/>
  <c r="AA14" i="24" s="1"/>
  <c r="AB41" i="8"/>
  <c r="AC39" i="25"/>
  <c r="AC12" i="25"/>
  <c r="AC37" i="19"/>
  <c r="AC10" i="19" s="1"/>
  <c r="AC11" i="19" s="1"/>
  <c r="AC12" i="19"/>
  <c r="F53" i="8"/>
  <c r="F67" i="8" s="1"/>
  <c r="R55" i="8"/>
  <c r="E30" i="10"/>
  <c r="G36" i="8"/>
  <c r="H32" i="8"/>
  <c r="K29" i="8"/>
  <c r="K67" i="8" s="1"/>
  <c r="W17" i="10" l="1"/>
  <c r="W21" i="10" s="1"/>
  <c r="R17" i="10"/>
  <c r="R21" i="10" s="1"/>
  <c r="J69" i="8"/>
  <c r="AX22" i="8"/>
  <c r="AX26" i="8" s="1"/>
  <c r="AV8" i="18"/>
  <c r="AV8" i="19"/>
  <c r="AV8" i="20"/>
  <c r="AX21" i="8"/>
  <c r="AX25" i="8" s="1"/>
  <c r="AX28" i="8" s="1"/>
  <c r="AX68" i="8" s="1"/>
  <c r="AV8" i="23"/>
  <c r="AV8" i="25"/>
  <c r="AV8" i="24"/>
  <c r="AE7" i="10"/>
  <c r="N30" i="10"/>
  <c r="N10" i="10"/>
  <c r="AH7" i="10"/>
  <c r="AH17" i="10"/>
  <c r="BD32" i="10"/>
  <c r="AE62" i="8"/>
  <c r="X10" i="10"/>
  <c r="AE63" i="8"/>
  <c r="Z55" i="8"/>
  <c r="Y14" i="10" s="1"/>
  <c r="AF31" i="8"/>
  <c r="Z14" i="23"/>
  <c r="AI17" i="10" s="1"/>
  <c r="AA18" i="10"/>
  <c r="G55" i="8"/>
  <c r="Y53" i="8"/>
  <c r="V10" i="10"/>
  <c r="V30" i="10"/>
  <c r="X53" i="8"/>
  <c r="X55" i="8" s="1"/>
  <c r="AD38" i="18"/>
  <c r="AD10" i="18" s="1"/>
  <c r="AD12" i="18"/>
  <c r="AC10" i="23"/>
  <c r="AU39" i="23"/>
  <c r="AD12" i="25"/>
  <c r="AD40" i="25"/>
  <c r="AB13" i="25"/>
  <c r="AB14" i="25" s="1"/>
  <c r="AC42" i="8"/>
  <c r="AD38" i="19"/>
  <c r="AD10" i="19" s="1"/>
  <c r="AD11" i="19" s="1"/>
  <c r="AD12" i="19"/>
  <c r="AD40" i="23"/>
  <c r="AD12" i="23"/>
  <c r="AD46" i="8"/>
  <c r="AD33" i="8"/>
  <c r="AD34" i="8" s="1"/>
  <c r="AC11" i="18"/>
  <c r="AD45" i="8" s="1"/>
  <c r="AC52" i="8"/>
  <c r="AJ8" i="10" s="1"/>
  <c r="AD12" i="20"/>
  <c r="AD38" i="20"/>
  <c r="AD10" i="20" s="1"/>
  <c r="AD11" i="20" s="1"/>
  <c r="AD40" i="24"/>
  <c r="AD12" i="24"/>
  <c r="Y30" i="10"/>
  <c r="Y10" i="10"/>
  <c r="AU39" i="25"/>
  <c r="BM39" i="25" s="1"/>
  <c r="CE39" i="25" s="1"/>
  <c r="AC10" i="25"/>
  <c r="AC11" i="25" s="1"/>
  <c r="AA53" i="8"/>
  <c r="AY14" i="8"/>
  <c r="AY13" i="8"/>
  <c r="AY19" i="8"/>
  <c r="AZ10" i="8"/>
  <c r="AZ11" i="8" s="1"/>
  <c r="AY18" i="8"/>
  <c r="AD65" i="8"/>
  <c r="AK33" i="10" s="1"/>
  <c r="AU39" i="24"/>
  <c r="BM39" i="24" s="1"/>
  <c r="CE39" i="24" s="1"/>
  <c r="AC10" i="24"/>
  <c r="AC11" i="24" s="1"/>
  <c r="AD47" i="8"/>
  <c r="AB11" i="23"/>
  <c r="AB13" i="24"/>
  <c r="AB14" i="24" s="1"/>
  <c r="AC41" i="8"/>
  <c r="AB40" i="8"/>
  <c r="AB51" i="8" s="1"/>
  <c r="AI7" i="10" s="1"/>
  <c r="AA13" i="23"/>
  <c r="AC65" i="8"/>
  <c r="AJ33" i="10" s="1"/>
  <c r="AX15" i="8"/>
  <c r="F55" i="8"/>
  <c r="F57" i="8" s="1"/>
  <c r="E10" i="10"/>
  <c r="W10" i="10"/>
  <c r="H36" i="8"/>
  <c r="I32" i="8"/>
  <c r="K69" i="8"/>
  <c r="L29" i="8"/>
  <c r="L67" i="8" s="1"/>
  <c r="E21" i="10"/>
  <c r="AY21" i="8" l="1"/>
  <c r="AY25" i="8" s="1"/>
  <c r="AW8" i="25"/>
  <c r="AW8" i="24"/>
  <c r="AW8" i="23"/>
  <c r="AY22" i="8"/>
  <c r="AY26" i="8" s="1"/>
  <c r="AW8" i="20"/>
  <c r="AW8" i="19"/>
  <c r="AW8" i="18"/>
  <c r="G57" i="8"/>
  <c r="H57" i="8" s="1"/>
  <c r="BE32" i="10"/>
  <c r="AF17" i="10"/>
  <c r="AF63" i="8"/>
  <c r="AA55" i="8"/>
  <c r="Z14" i="10" s="1"/>
  <c r="AF62" i="8"/>
  <c r="Y55" i="8"/>
  <c r="X14" i="10" s="1"/>
  <c r="AG31" i="8"/>
  <c r="AA21" i="10"/>
  <c r="AY15" i="8"/>
  <c r="AA14" i="23"/>
  <c r="AV40" i="23"/>
  <c r="BN40" i="23" s="1"/>
  <c r="CF40" i="23" s="1"/>
  <c r="AD10" i="23"/>
  <c r="BM39" i="23"/>
  <c r="CE39" i="23" s="1"/>
  <c r="AE39" i="18"/>
  <c r="AE10" i="18" s="1"/>
  <c r="AE12" i="18"/>
  <c r="AC13" i="25"/>
  <c r="AC14" i="25" s="1"/>
  <c r="AD42" i="8"/>
  <c r="AE41" i="25"/>
  <c r="AE12" i="25"/>
  <c r="AC11" i="23"/>
  <c r="AC40" i="8"/>
  <c r="AC51" i="8" s="1"/>
  <c r="AJ7" i="10" s="1"/>
  <c r="AB13" i="23"/>
  <c r="AE39" i="19"/>
  <c r="AE10" i="19" s="1"/>
  <c r="AE11" i="19" s="1"/>
  <c r="AE12" i="19"/>
  <c r="AY28" i="8"/>
  <c r="AY68" i="8" s="1"/>
  <c r="AE12" i="23"/>
  <c r="AE41" i="23"/>
  <c r="AD10" i="24"/>
  <c r="AD11" i="24" s="1"/>
  <c r="AV40" i="24"/>
  <c r="BN40" i="24" s="1"/>
  <c r="CF40" i="24" s="1"/>
  <c r="AD52" i="8"/>
  <c r="AK8" i="10" s="1"/>
  <c r="AE46" i="8"/>
  <c r="AD10" i="25"/>
  <c r="AD11" i="25" s="1"/>
  <c r="AV40" i="25"/>
  <c r="BN40" i="25" s="1"/>
  <c r="CF40" i="25" s="1"/>
  <c r="Z30" i="10"/>
  <c r="AB53" i="8"/>
  <c r="AE39" i="20"/>
  <c r="AE10" i="20" s="1"/>
  <c r="AE11" i="20" s="1"/>
  <c r="AE12" i="20"/>
  <c r="AC13" i="24"/>
  <c r="AC14" i="24" s="1"/>
  <c r="AD41" i="8"/>
  <c r="BA10" i="8"/>
  <c r="BA11" i="8" s="1"/>
  <c r="AZ13" i="8"/>
  <c r="AZ19" i="8"/>
  <c r="AZ14" i="8"/>
  <c r="AZ18" i="8"/>
  <c r="AE41" i="24"/>
  <c r="AE12" i="24"/>
  <c r="AE47" i="8"/>
  <c r="AE33" i="8"/>
  <c r="AE34" i="8" s="1"/>
  <c r="AD11" i="18"/>
  <c r="AE45" i="8" s="1"/>
  <c r="BO33" i="8"/>
  <c r="W30" i="10"/>
  <c r="T22" i="10"/>
  <c r="T24" i="10" s="1"/>
  <c r="T25" i="10" s="1"/>
  <c r="T28" i="10" s="1"/>
  <c r="P22" i="10"/>
  <c r="P24" i="10" s="1"/>
  <c r="P25" i="10" s="1"/>
  <c r="P28" i="10" s="1"/>
  <c r="L22" i="10"/>
  <c r="L24" i="10" s="1"/>
  <c r="L25" i="10" s="1"/>
  <c r="L28" i="10" s="1"/>
  <c r="H22" i="10"/>
  <c r="H24" i="10" s="1"/>
  <c r="H25" i="10" s="1"/>
  <c r="H28" i="10" s="1"/>
  <c r="V22" i="10"/>
  <c r="N22" i="10"/>
  <c r="N24" i="10" s="1"/>
  <c r="N25" i="10" s="1"/>
  <c r="N28" i="10" s="1"/>
  <c r="E22" i="10"/>
  <c r="U22" i="10"/>
  <c r="U24" i="10" s="1"/>
  <c r="U25" i="10" s="1"/>
  <c r="U28" i="10" s="1"/>
  <c r="M22" i="10"/>
  <c r="F22" i="10"/>
  <c r="F24" i="10" s="1"/>
  <c r="F25" i="10" s="1"/>
  <c r="F28" i="10" s="1"/>
  <c r="S22" i="10"/>
  <c r="S24" i="10" s="1"/>
  <c r="S25" i="10" s="1"/>
  <c r="S28" i="10" s="1"/>
  <c r="O22" i="10"/>
  <c r="O24" i="10" s="1"/>
  <c r="O25" i="10" s="1"/>
  <c r="O28" i="10" s="1"/>
  <c r="K22" i="10"/>
  <c r="K24" i="10" s="1"/>
  <c r="K25" i="10" s="1"/>
  <c r="K28" i="10" s="1"/>
  <c r="G22" i="10"/>
  <c r="G24" i="10" s="1"/>
  <c r="G25" i="10" s="1"/>
  <c r="G28" i="10" s="1"/>
  <c r="R22" i="10"/>
  <c r="R24" i="10" s="1"/>
  <c r="R25" i="10" s="1"/>
  <c r="R28" i="10" s="1"/>
  <c r="J22" i="10"/>
  <c r="J24" i="10" s="1"/>
  <c r="J25" i="10" s="1"/>
  <c r="J28" i="10" s="1"/>
  <c r="Q22" i="10"/>
  <c r="Q24" i="10" s="1"/>
  <c r="Q25" i="10" s="1"/>
  <c r="Q28" i="10" s="1"/>
  <c r="I22" i="10"/>
  <c r="I24" i="10" s="1"/>
  <c r="I25" i="10" s="1"/>
  <c r="I28" i="10" s="1"/>
  <c r="J32" i="8"/>
  <c r="I36" i="8"/>
  <c r="I57" i="8"/>
  <c r="L69" i="8"/>
  <c r="M29" i="8"/>
  <c r="M67" i="8" s="1"/>
  <c r="AZ22" i="8" l="1"/>
  <c r="AZ26" i="8" s="1"/>
  <c r="AX8" i="20"/>
  <c r="AX8" i="19"/>
  <c r="AX8" i="18"/>
  <c r="AZ21" i="8"/>
  <c r="AZ25" i="8" s="1"/>
  <c r="AX8" i="23"/>
  <c r="AX8" i="25"/>
  <c r="AX8" i="24"/>
  <c r="V24" i="10"/>
  <c r="V25" i="10" s="1"/>
  <c r="V28" i="10" s="1"/>
  <c r="F59" i="8"/>
  <c r="F60" i="8" s="1"/>
  <c r="F71" i="8" s="1"/>
  <c r="F73" i="8" s="1"/>
  <c r="AG62" i="8"/>
  <c r="BF32" i="10"/>
  <c r="AJ17" i="10"/>
  <c r="AB55" i="8"/>
  <c r="AA14" i="10" s="1"/>
  <c r="AG63" i="8"/>
  <c r="AH31" i="8"/>
  <c r="AE52" i="8"/>
  <c r="AL8" i="10" s="1"/>
  <c r="AD18" i="10"/>
  <c r="AB14" i="23"/>
  <c r="AF12" i="18"/>
  <c r="AF40" i="18"/>
  <c r="AF10" i="18" s="1"/>
  <c r="AA30" i="10"/>
  <c r="AA10" i="10"/>
  <c r="AF40" i="19"/>
  <c r="AF10" i="19" s="1"/>
  <c r="AF11" i="19" s="1"/>
  <c r="AF12" i="19"/>
  <c r="AF65" i="8"/>
  <c r="AM33" i="10" s="1"/>
  <c r="AC53" i="8"/>
  <c r="AE65" i="8"/>
  <c r="AL33" i="10" s="1"/>
  <c r="AW41" i="24"/>
  <c r="BO41" i="24" s="1"/>
  <c r="CG41" i="24" s="1"/>
  <c r="AE10" i="24"/>
  <c r="AE11" i="24" s="1"/>
  <c r="AZ15" i="8"/>
  <c r="AF12" i="20"/>
  <c r="AF40" i="20"/>
  <c r="AF10" i="20" s="1"/>
  <c r="AF11" i="20" s="1"/>
  <c r="AD13" i="25"/>
  <c r="AD14" i="25" s="1"/>
  <c r="AE42" i="8"/>
  <c r="AF12" i="24"/>
  <c r="AF42" i="24"/>
  <c r="AD40" i="8"/>
  <c r="AD51" i="8" s="1"/>
  <c r="AC13" i="23"/>
  <c r="AW41" i="25"/>
  <c r="BO41" i="25" s="1"/>
  <c r="CG41" i="25" s="1"/>
  <c r="AE10" i="25"/>
  <c r="AE11" i="25" s="1"/>
  <c r="AF33" i="8"/>
  <c r="AF34" i="8" s="1"/>
  <c r="AE11" i="18"/>
  <c r="AF45" i="8" s="1"/>
  <c r="AD11" i="23"/>
  <c r="AW41" i="23"/>
  <c r="BO41" i="23" s="1"/>
  <c r="CG41" i="23" s="1"/>
  <c r="AE10" i="23"/>
  <c r="AF12" i="25"/>
  <c r="AF42" i="25"/>
  <c r="AZ28" i="8"/>
  <c r="AZ68" i="8" s="1"/>
  <c r="BB10" i="8"/>
  <c r="BB11" i="8" s="1"/>
  <c r="BA13" i="8"/>
  <c r="BA14" i="8"/>
  <c r="BA18" i="8"/>
  <c r="BA19" i="8"/>
  <c r="AF47" i="8"/>
  <c r="AD13" i="24"/>
  <c r="AD14" i="24" s="1"/>
  <c r="AE41" i="8"/>
  <c r="AF12" i="23"/>
  <c r="AF42" i="23"/>
  <c r="AF46" i="8"/>
  <c r="BO42" i="8"/>
  <c r="BP33" i="8"/>
  <c r="BO41" i="8"/>
  <c r="BO45" i="8"/>
  <c r="BO40" i="8"/>
  <c r="E24" i="10"/>
  <c r="E25" i="10" s="1"/>
  <c r="E28" i="10" s="1"/>
  <c r="M24" i="10"/>
  <c r="M25" i="10" s="1"/>
  <c r="M28" i="10" s="1"/>
  <c r="K32" i="8"/>
  <c r="J36" i="8"/>
  <c r="J57" i="8"/>
  <c r="M69" i="8"/>
  <c r="N29" i="8"/>
  <c r="N67" i="8" s="1"/>
  <c r="BA22" i="8" l="1"/>
  <c r="BA26" i="8" s="1"/>
  <c r="AY8" i="19"/>
  <c r="AY8" i="20"/>
  <c r="AY8" i="18"/>
  <c r="BA21" i="8"/>
  <c r="BA25" i="8" s="1"/>
  <c r="AY8" i="23"/>
  <c r="AY8" i="25"/>
  <c r="AY8" i="24"/>
  <c r="AI31" i="8"/>
  <c r="BG32" i="10"/>
  <c r="AK17" i="10"/>
  <c r="AK7" i="10"/>
  <c r="AH62" i="8"/>
  <c r="AH63" i="8"/>
  <c r="AC55" i="8"/>
  <c r="AB14" i="10" s="1"/>
  <c r="BA15" i="8"/>
  <c r="AC14" i="23"/>
  <c r="G36" i="10"/>
  <c r="G48" i="10" s="1"/>
  <c r="G50" i="10" s="1"/>
  <c r="F36" i="10"/>
  <c r="F48" i="10" s="1"/>
  <c r="F50" i="10" s="1"/>
  <c r="AG41" i="18"/>
  <c r="AG10" i="18" s="1"/>
  <c r="AG12" i="18"/>
  <c r="AD53" i="8"/>
  <c r="BC10" i="8"/>
  <c r="BC11" i="8" s="1"/>
  <c r="BB18" i="8"/>
  <c r="BB14" i="8"/>
  <c r="BB19" i="8"/>
  <c r="BB13" i="8"/>
  <c r="AG12" i="24"/>
  <c r="AG43" i="24"/>
  <c r="AX42" i="25"/>
  <c r="BP42" i="25" s="1"/>
  <c r="CH42" i="25" s="1"/>
  <c r="AF10" i="25"/>
  <c r="AF11" i="25" s="1"/>
  <c r="AE13" i="25"/>
  <c r="AE14" i="25" s="1"/>
  <c r="AF42" i="8"/>
  <c r="AX42" i="24"/>
  <c r="BP42" i="24" s="1"/>
  <c r="CH42" i="24" s="1"/>
  <c r="AF10" i="24"/>
  <c r="AF11" i="24" s="1"/>
  <c r="AG47" i="8"/>
  <c r="AB30" i="10"/>
  <c r="AG46" i="8"/>
  <c r="AG33" i="8"/>
  <c r="AG34" i="8" s="1"/>
  <c r="AF11" i="18"/>
  <c r="AG45" i="8" s="1"/>
  <c r="BA28" i="8"/>
  <c r="BA68" i="8" s="1"/>
  <c r="AG43" i="23"/>
  <c r="AG12" i="23"/>
  <c r="AG41" i="19"/>
  <c r="AG10" i="19" s="1"/>
  <c r="AG11" i="19" s="1"/>
  <c r="AG12" i="19"/>
  <c r="AE40" i="8"/>
  <c r="AE51" i="8" s="1"/>
  <c r="AD13" i="23"/>
  <c r="AD21" i="10" s="1"/>
  <c r="AG65" i="8"/>
  <c r="AN33" i="10" s="1"/>
  <c r="AE13" i="24"/>
  <c r="AE14" i="24" s="1"/>
  <c r="AF41" i="8"/>
  <c r="AX42" i="23"/>
  <c r="BP42" i="23" s="1"/>
  <c r="CH42" i="23" s="1"/>
  <c r="AF10" i="23"/>
  <c r="AG12" i="25"/>
  <c r="AG43" i="25"/>
  <c r="AG12" i="20"/>
  <c r="AG41" i="20"/>
  <c r="AG10" i="20" s="1"/>
  <c r="AG11" i="20" s="1"/>
  <c r="AE11" i="23"/>
  <c r="AF52" i="8"/>
  <c r="AM8" i="10" s="1"/>
  <c r="BO51" i="8"/>
  <c r="BP45" i="8"/>
  <c r="BP42" i="8"/>
  <c r="BQ33" i="8"/>
  <c r="Y22" i="10"/>
  <c r="Y24" i="10" s="1"/>
  <c r="Y25" i="10" s="1"/>
  <c r="Y28" i="10" s="1"/>
  <c r="X22" i="10"/>
  <c r="X24" i="10" s="1"/>
  <c r="X25" i="10" s="1"/>
  <c r="X28" i="10" s="1"/>
  <c r="W22" i="10"/>
  <c r="W24" i="10" s="1"/>
  <c r="W25" i="10" s="1"/>
  <c r="W28" i="10" s="1"/>
  <c r="L32" i="8"/>
  <c r="K36" i="8"/>
  <c r="N69" i="8"/>
  <c r="O29" i="8"/>
  <c r="O67" i="8" s="1"/>
  <c r="K57" i="8"/>
  <c r="BB21" i="8" l="1"/>
  <c r="BB25" i="8" s="1"/>
  <c r="AZ8" i="23"/>
  <c r="AZ8" i="24"/>
  <c r="AZ8" i="25"/>
  <c r="BB22" i="8"/>
  <c r="BB26" i="8" s="1"/>
  <c r="AZ8" i="18"/>
  <c r="AZ8" i="20"/>
  <c r="AZ8" i="19"/>
  <c r="AL7" i="10"/>
  <c r="AL17" i="10"/>
  <c r="BH32" i="10"/>
  <c r="AD55" i="8"/>
  <c r="AI62" i="8"/>
  <c r="AI63" i="8"/>
  <c r="AJ31" i="8"/>
  <c r="AE18" i="10"/>
  <c r="AD14" i="23"/>
  <c r="H36" i="10"/>
  <c r="H48" i="10" s="1"/>
  <c r="H50" i="10" s="1"/>
  <c r="AH47" i="8"/>
  <c r="AH12" i="19"/>
  <c r="AH42" i="19"/>
  <c r="AH10" i="19" s="1"/>
  <c r="AH11" i="19" s="1"/>
  <c r="AH46" i="8"/>
  <c r="AH44" i="24"/>
  <c r="AH12" i="24"/>
  <c r="AH12" i="18"/>
  <c r="AH42" i="18"/>
  <c r="AH10" i="18" s="1"/>
  <c r="AF40" i="8"/>
  <c r="AF51" i="8" s="1"/>
  <c r="AE13" i="23"/>
  <c r="AG10" i="25"/>
  <c r="AG11" i="25" s="1"/>
  <c r="AY43" i="25"/>
  <c r="BQ43" i="25" s="1"/>
  <c r="CI43" i="25" s="1"/>
  <c r="AG52" i="8"/>
  <c r="AN8" i="10" s="1"/>
  <c r="AF13" i="24"/>
  <c r="AF14" i="24" s="1"/>
  <c r="AG41" i="8"/>
  <c r="AF13" i="25"/>
  <c r="AF14" i="25" s="1"/>
  <c r="AG42" i="8"/>
  <c r="BB15" i="8"/>
  <c r="BC19" i="8"/>
  <c r="BD10" i="8"/>
  <c r="BD11" i="8" s="1"/>
  <c r="BC18" i="8"/>
  <c r="BC14" i="8"/>
  <c r="BC13" i="8"/>
  <c r="AH65" i="8"/>
  <c r="AO33" i="10" s="1"/>
  <c r="AF11" i="23"/>
  <c r="AH12" i="23"/>
  <c r="AH44" i="23"/>
  <c r="AY43" i="24"/>
  <c r="BQ43" i="24" s="1"/>
  <c r="CI43" i="24" s="1"/>
  <c r="AG10" i="24"/>
  <c r="AG11" i="24" s="1"/>
  <c r="AC30" i="10"/>
  <c r="AE53" i="8"/>
  <c r="AY43" i="23"/>
  <c r="AG10" i="23"/>
  <c r="AH12" i="25"/>
  <c r="AH44" i="25"/>
  <c r="AH42" i="20"/>
  <c r="AH10" i="20" s="1"/>
  <c r="AH11" i="20" s="1"/>
  <c r="AH12" i="20"/>
  <c r="AH33" i="8"/>
  <c r="AH34" i="8" s="1"/>
  <c r="AG11" i="18"/>
  <c r="AH45" i="8" s="1"/>
  <c r="BQ41" i="8"/>
  <c r="BR33" i="8"/>
  <c r="BQ45" i="8"/>
  <c r="BQ42" i="8"/>
  <c r="BP41" i="8"/>
  <c r="BP40" i="8"/>
  <c r="G52" i="10"/>
  <c r="G53" i="10"/>
  <c r="F52" i="10"/>
  <c r="F53" i="10"/>
  <c r="M32" i="8"/>
  <c r="L36" i="8"/>
  <c r="L57" i="8"/>
  <c r="O69" i="8"/>
  <c r="P29" i="8"/>
  <c r="P67" i="8" s="1"/>
  <c r="F54" i="10" l="1"/>
  <c r="BB28" i="8"/>
  <c r="BB68" i="8" s="1"/>
  <c r="BC21" i="8"/>
  <c r="BC25" i="8" s="1"/>
  <c r="BA8" i="25"/>
  <c r="BA8" i="24"/>
  <c r="BA8" i="23"/>
  <c r="BC22" i="8"/>
  <c r="BC26" i="8" s="1"/>
  <c r="BA8" i="20"/>
  <c r="BA8" i="19"/>
  <c r="BA8" i="18"/>
  <c r="AH52" i="8"/>
  <c r="AO8" i="10" s="1"/>
  <c r="AE21" i="10"/>
  <c r="AM7" i="10"/>
  <c r="AJ63" i="8"/>
  <c r="AM17" i="10"/>
  <c r="BI32" i="10"/>
  <c r="AJ62" i="8"/>
  <c r="AE55" i="8"/>
  <c r="AD14" i="10" s="1"/>
  <c r="AK31" i="8"/>
  <c r="AF18" i="10"/>
  <c r="AF21" i="10" s="1"/>
  <c r="AG18" i="10"/>
  <c r="AE14" i="23"/>
  <c r="BC15" i="8"/>
  <c r="I36" i="10"/>
  <c r="I48" i="10" s="1"/>
  <c r="I50" i="10" s="1"/>
  <c r="AF53" i="8"/>
  <c r="AI45" i="24"/>
  <c r="AI12" i="24"/>
  <c r="AI12" i="20"/>
  <c r="AI43" i="20"/>
  <c r="AI10" i="20" s="1"/>
  <c r="AI11" i="20" s="1"/>
  <c r="AG11" i="23"/>
  <c r="AG13" i="24"/>
  <c r="AG14" i="24" s="1"/>
  <c r="AH41" i="8"/>
  <c r="AG40" i="8"/>
  <c r="AG51" i="8" s="1"/>
  <c r="AF13" i="23"/>
  <c r="AF14" i="23" s="1"/>
  <c r="AG13" i="25"/>
  <c r="AG14" i="25" s="1"/>
  <c r="AH42" i="8"/>
  <c r="AZ44" i="24"/>
  <c r="BR44" i="24" s="1"/>
  <c r="CJ44" i="24" s="1"/>
  <c r="AH10" i="24"/>
  <c r="AH11" i="24" s="1"/>
  <c r="AI47" i="8"/>
  <c r="AH10" i="25"/>
  <c r="AH11" i="25" s="1"/>
  <c r="AZ44" i="25"/>
  <c r="BR44" i="25" s="1"/>
  <c r="CJ44" i="25" s="1"/>
  <c r="AI12" i="23"/>
  <c r="AI45" i="23"/>
  <c r="AZ44" i="23"/>
  <c r="BR44" i="23" s="1"/>
  <c r="CJ44" i="23" s="1"/>
  <c r="AH10" i="23"/>
  <c r="BD19" i="8"/>
  <c r="BD14" i="8"/>
  <c r="BD18" i="8"/>
  <c r="BD13" i="8"/>
  <c r="BE10" i="8"/>
  <c r="BE11" i="8" s="1"/>
  <c r="AI12" i="19"/>
  <c r="AI43" i="19"/>
  <c r="AI10" i="19" s="1"/>
  <c r="AI11" i="19" s="1"/>
  <c r="AD30" i="10"/>
  <c r="AD10" i="10"/>
  <c r="AI43" i="18"/>
  <c r="AI10" i="18" s="1"/>
  <c r="AI12" i="18"/>
  <c r="BQ43" i="23"/>
  <c r="CI43" i="23" s="1"/>
  <c r="AI45" i="25"/>
  <c r="AI12" i="25"/>
  <c r="BC28" i="8"/>
  <c r="BC68" i="8" s="1"/>
  <c r="AI33" i="8"/>
  <c r="AI34" i="8" s="1"/>
  <c r="AH11" i="18"/>
  <c r="AI45" i="8" s="1"/>
  <c r="AI46" i="8"/>
  <c r="BP51" i="8"/>
  <c r="BR41" i="8"/>
  <c r="BR42" i="8"/>
  <c r="BS33" i="8"/>
  <c r="BR45" i="8"/>
  <c r="BQ40" i="8"/>
  <c r="BQ51" i="8" s="1"/>
  <c r="BR40" i="8"/>
  <c r="H52" i="10"/>
  <c r="H53" i="10"/>
  <c r="N32" i="8"/>
  <c r="M36" i="8"/>
  <c r="P69" i="8"/>
  <c r="Q29" i="8"/>
  <c r="Q67" i="8" s="1"/>
  <c r="M57" i="8"/>
  <c r="G54" i="10" l="1"/>
  <c r="H54" i="10"/>
  <c r="BD22" i="8"/>
  <c r="BD26" i="8" s="1"/>
  <c r="BB8" i="20"/>
  <c r="BB8" i="19"/>
  <c r="BB8" i="18"/>
  <c r="BD21" i="8"/>
  <c r="BD25" i="8" s="1"/>
  <c r="BB8" i="23"/>
  <c r="BB8" i="25"/>
  <c r="BB8" i="24"/>
  <c r="AK63" i="8"/>
  <c r="AO17" i="10"/>
  <c r="BJ32" i="10"/>
  <c r="AL31" i="8"/>
  <c r="AN7" i="10"/>
  <c r="AN17" i="10"/>
  <c r="AK62" i="8"/>
  <c r="AF55" i="8"/>
  <c r="AE14" i="10" s="1"/>
  <c r="AI65" i="8"/>
  <c r="AP33" i="10" s="1"/>
  <c r="AI52" i="8"/>
  <c r="AP8" i="10" s="1"/>
  <c r="J36" i="10"/>
  <c r="J48" i="10" s="1"/>
  <c r="J50" i="10" s="1"/>
  <c r="AJ33" i="8"/>
  <c r="AJ34" i="8" s="1"/>
  <c r="AI11" i="18"/>
  <c r="AJ45" i="8" s="1"/>
  <c r="AJ44" i="19"/>
  <c r="AJ10" i="19" s="1"/>
  <c r="AJ11" i="19" s="1"/>
  <c r="AJ12" i="19"/>
  <c r="BA45" i="23"/>
  <c r="BS45" i="23" s="1"/>
  <c r="CK45" i="23" s="1"/>
  <c r="AI10" i="23"/>
  <c r="AJ47" i="8"/>
  <c r="AJ12" i="25"/>
  <c r="AJ46" i="25"/>
  <c r="AJ12" i="18"/>
  <c r="AJ44" i="18"/>
  <c r="AJ10" i="18" s="1"/>
  <c r="BE18" i="8"/>
  <c r="BE13" i="8"/>
  <c r="BE19" i="8"/>
  <c r="BE14" i="8"/>
  <c r="BF10" i="8"/>
  <c r="BF11" i="8" s="1"/>
  <c r="AJ12" i="23"/>
  <c r="AJ46" i="23"/>
  <c r="AI10" i="25"/>
  <c r="AI11" i="25" s="1"/>
  <c r="BA45" i="25"/>
  <c r="BS45" i="25" s="1"/>
  <c r="CK45" i="25" s="1"/>
  <c r="AJ46" i="8"/>
  <c r="BD28" i="8"/>
  <c r="BD68" i="8" s="1"/>
  <c r="AH13" i="25"/>
  <c r="AH14" i="25" s="1"/>
  <c r="AI42" i="8"/>
  <c r="AG53" i="8"/>
  <c r="AJ12" i="24"/>
  <c r="AJ46" i="24"/>
  <c r="BA45" i="24"/>
  <c r="BS45" i="24" s="1"/>
  <c r="CK45" i="24" s="1"/>
  <c r="AI10" i="24"/>
  <c r="AI11" i="24" s="1"/>
  <c r="BR51" i="8"/>
  <c r="AJ44" i="20"/>
  <c r="AJ10" i="20" s="1"/>
  <c r="AJ11" i="20" s="1"/>
  <c r="AJ12" i="20"/>
  <c r="BD15" i="8"/>
  <c r="AH11" i="23"/>
  <c r="AH13" i="24"/>
  <c r="AH14" i="24" s="1"/>
  <c r="AI41" i="8"/>
  <c r="AH40" i="8"/>
  <c r="AH51" i="8" s="1"/>
  <c r="AO7" i="10" s="1"/>
  <c r="AG13" i="23"/>
  <c r="AG21" i="10" s="1"/>
  <c r="AE30" i="10"/>
  <c r="AE10" i="10"/>
  <c r="BT33" i="8"/>
  <c r="BS45" i="8"/>
  <c r="BS41" i="8"/>
  <c r="BS42" i="8"/>
  <c r="I52" i="10"/>
  <c r="I53" i="10"/>
  <c r="O32" i="8"/>
  <c r="N36" i="8"/>
  <c r="N57" i="8"/>
  <c r="Q69" i="8"/>
  <c r="R29" i="8"/>
  <c r="R67" i="8" s="1"/>
  <c r="BE21" i="8" l="1"/>
  <c r="BE25" i="8" s="1"/>
  <c r="BC8" i="23"/>
  <c r="BC8" i="24"/>
  <c r="BC8" i="25"/>
  <c r="BE22" i="8"/>
  <c r="BE26" i="8" s="1"/>
  <c r="BC8" i="20"/>
  <c r="BC8" i="19"/>
  <c r="BC8" i="18"/>
  <c r="BK32" i="10"/>
  <c r="AL62" i="8"/>
  <c r="AG55" i="8"/>
  <c r="AF14" i="10" s="1"/>
  <c r="AL63" i="8"/>
  <c r="AM31" i="8"/>
  <c r="AG14" i="23"/>
  <c r="AH18" i="10"/>
  <c r="AJ65" i="8"/>
  <c r="AQ33" i="10" s="1"/>
  <c r="K36" i="10"/>
  <c r="K48" i="10" s="1"/>
  <c r="K50" i="10" s="1"/>
  <c r="AK33" i="8"/>
  <c r="AK34" i="8" s="1"/>
  <c r="AJ11" i="18"/>
  <c r="AK45" i="8" s="1"/>
  <c r="AK46" i="8"/>
  <c r="AJ10" i="24"/>
  <c r="AJ11" i="24" s="1"/>
  <c r="BB46" i="24"/>
  <c r="BT46" i="24" s="1"/>
  <c r="CL46" i="24" s="1"/>
  <c r="AJ52" i="8"/>
  <c r="AQ8" i="10" s="1"/>
  <c r="AI13" i="25"/>
  <c r="AI14" i="25" s="1"/>
  <c r="AJ42" i="8"/>
  <c r="AK45" i="18"/>
  <c r="AK10" i="18" s="1"/>
  <c r="AK12" i="18"/>
  <c r="BE15" i="8"/>
  <c r="BB46" i="25"/>
  <c r="BT46" i="25" s="1"/>
  <c r="CL46" i="25" s="1"/>
  <c r="AJ10" i="25"/>
  <c r="AJ11" i="25" s="1"/>
  <c r="AH53" i="8"/>
  <c r="AK47" i="8"/>
  <c r="AF30" i="10"/>
  <c r="AF10" i="10"/>
  <c r="AK12" i="25"/>
  <c r="AK47" i="25"/>
  <c r="AK45" i="20"/>
  <c r="AK10" i="20" s="1"/>
  <c r="AK11" i="20" s="1"/>
  <c r="AK12" i="20"/>
  <c r="AK12" i="24"/>
  <c r="AK47" i="24"/>
  <c r="AK45" i="19"/>
  <c r="AK10" i="19" s="1"/>
  <c r="AK11" i="19" s="1"/>
  <c r="AK12" i="19"/>
  <c r="AI40" i="8"/>
  <c r="AI51" i="8" s="1"/>
  <c r="AH13" i="23"/>
  <c r="AI13" i="24"/>
  <c r="AI14" i="24" s="1"/>
  <c r="AJ41" i="8"/>
  <c r="AK12" i="23"/>
  <c r="AM62" i="8" s="1"/>
  <c r="AK47" i="23"/>
  <c r="AJ10" i="23"/>
  <c r="BB46" i="23"/>
  <c r="BT46" i="23" s="1"/>
  <c r="CL46" i="23" s="1"/>
  <c r="BG10" i="8"/>
  <c r="BG11" i="8" s="1"/>
  <c r="BF14" i="8"/>
  <c r="BF13" i="8"/>
  <c r="BF19" i="8"/>
  <c r="BF18" i="8"/>
  <c r="AI11" i="23"/>
  <c r="BT42" i="8"/>
  <c r="BT45" i="8"/>
  <c r="BU33" i="8"/>
  <c r="BS40" i="8"/>
  <c r="BS51" i="8" s="1"/>
  <c r="J52" i="10"/>
  <c r="J53" i="10"/>
  <c r="P32" i="8"/>
  <c r="O36" i="8"/>
  <c r="R69" i="8"/>
  <c r="S29" i="8"/>
  <c r="S67" i="8" s="1"/>
  <c r="O57" i="8"/>
  <c r="I54" i="10" l="1"/>
  <c r="BE28" i="8"/>
  <c r="BE68" i="8" s="1"/>
  <c r="BF21" i="8"/>
  <c r="BF25" i="8" s="1"/>
  <c r="BD8" i="23"/>
  <c r="BD8" i="25"/>
  <c r="BD8" i="24"/>
  <c r="BF22" i="8"/>
  <c r="BF26" i="8" s="1"/>
  <c r="BD8" i="18"/>
  <c r="BD8" i="19"/>
  <c r="BD8" i="20"/>
  <c r="AP17" i="10"/>
  <c r="AP7" i="10"/>
  <c r="BL32" i="10"/>
  <c r="AM63" i="8"/>
  <c r="AH55" i="8"/>
  <c r="AG14" i="10" s="1"/>
  <c r="AN31" i="8"/>
  <c r="AH21" i="10"/>
  <c r="AI18" i="10"/>
  <c r="AK65" i="8"/>
  <c r="AR33" i="10" s="1"/>
  <c r="AH14" i="23"/>
  <c r="L36" i="10"/>
  <c r="L48" i="10" s="1"/>
  <c r="L50" i="10" s="1"/>
  <c r="AK52" i="8"/>
  <c r="AR8" i="10" s="1"/>
  <c r="AL12" i="24"/>
  <c r="AL48" i="24"/>
  <c r="BH10" i="8"/>
  <c r="BH11" i="8" s="1"/>
  <c r="BG19" i="8"/>
  <c r="BG13" i="8"/>
  <c r="BG14" i="8"/>
  <c r="BG18" i="8"/>
  <c r="AL12" i="19"/>
  <c r="AL46" i="19"/>
  <c r="AL10" i="19" s="1"/>
  <c r="AL11" i="19" s="1"/>
  <c r="AJ13" i="24"/>
  <c r="AJ14" i="24" s="1"/>
  <c r="AK41" i="8"/>
  <c r="AJ40" i="8"/>
  <c r="AJ51" i="8" s="1"/>
  <c r="AQ7" i="10" s="1"/>
  <c r="AI13" i="23"/>
  <c r="AL12" i="23"/>
  <c r="AL48" i="23"/>
  <c r="AI53" i="8"/>
  <c r="AL46" i="8"/>
  <c r="AL12" i="20"/>
  <c r="AL46" i="20"/>
  <c r="AL10" i="20" s="1"/>
  <c r="AL11" i="20" s="1"/>
  <c r="BC47" i="23"/>
  <c r="AK10" i="23"/>
  <c r="AK10" i="25"/>
  <c r="AK11" i="25" s="1"/>
  <c r="BC47" i="25"/>
  <c r="BU47" i="25" s="1"/>
  <c r="CM47" i="25" s="1"/>
  <c r="BF28" i="8"/>
  <c r="BF68" i="8" s="1"/>
  <c r="AL12" i="25"/>
  <c r="AL48" i="25"/>
  <c r="BF15" i="8"/>
  <c r="AJ11" i="23"/>
  <c r="BC47" i="24"/>
  <c r="BU47" i="24" s="1"/>
  <c r="CM47" i="24" s="1"/>
  <c r="AK10" i="24"/>
  <c r="AK11" i="24" s="1"/>
  <c r="AL47" i="8"/>
  <c r="AG30" i="10"/>
  <c r="AG10" i="10"/>
  <c r="AJ13" i="25"/>
  <c r="AJ14" i="25" s="1"/>
  <c r="AK42" i="8"/>
  <c r="AL33" i="8"/>
  <c r="AL34" i="8" s="1"/>
  <c r="AK11" i="18"/>
  <c r="AL45" i="8" s="1"/>
  <c r="AL46" i="18"/>
  <c r="AL10" i="18" s="1"/>
  <c r="AL12" i="18"/>
  <c r="BU42" i="8"/>
  <c r="BU45" i="8"/>
  <c r="BV33" i="8"/>
  <c r="BU41" i="8"/>
  <c r="BT41" i="8"/>
  <c r="BT40" i="8"/>
  <c r="K52" i="10"/>
  <c r="K53" i="10"/>
  <c r="Q32" i="8"/>
  <c r="P36" i="8"/>
  <c r="S69" i="8"/>
  <c r="T29" i="8"/>
  <c r="T67" i="8" s="1"/>
  <c r="P57" i="8"/>
  <c r="J54" i="10" l="1"/>
  <c r="BG21" i="8"/>
  <c r="BG25" i="8" s="1"/>
  <c r="BE8" i="25"/>
  <c r="BE8" i="24"/>
  <c r="BE8" i="23"/>
  <c r="BG22" i="8"/>
  <c r="BG26" i="8" s="1"/>
  <c r="BE8" i="20"/>
  <c r="BE8" i="19"/>
  <c r="BE8" i="18"/>
  <c r="AI21" i="10"/>
  <c r="AN63" i="8"/>
  <c r="BM32" i="10"/>
  <c r="AQ17" i="10"/>
  <c r="AI55" i="8"/>
  <c r="AH14" i="10" s="1"/>
  <c r="AN62" i="8"/>
  <c r="BG15" i="8"/>
  <c r="BN32" i="10" s="1"/>
  <c r="AO31" i="8"/>
  <c r="AL65" i="8"/>
  <c r="AS33" i="10" s="1"/>
  <c r="AJ18" i="10"/>
  <c r="AI14" i="23"/>
  <c r="BT51" i="8"/>
  <c r="CR55" i="8" s="1"/>
  <c r="AM33" i="8"/>
  <c r="AM34" i="8" s="1"/>
  <c r="AL11" i="18"/>
  <c r="AM45" i="8" s="1"/>
  <c r="BD48" i="25"/>
  <c r="BV48" i="25" s="1"/>
  <c r="CN48" i="25" s="1"/>
  <c r="AL10" i="25"/>
  <c r="AL11" i="25" s="1"/>
  <c r="AM47" i="8"/>
  <c r="AL52" i="8"/>
  <c r="AS8" i="10" s="1"/>
  <c r="AM12" i="20"/>
  <c r="AM47" i="20"/>
  <c r="AM10" i="20" s="1"/>
  <c r="AM11" i="20" s="1"/>
  <c r="AM12" i="25"/>
  <c r="AM49" i="25"/>
  <c r="AK11" i="23"/>
  <c r="AM12" i="19"/>
  <c r="AM47" i="19"/>
  <c r="AM10" i="19" s="1"/>
  <c r="AM11" i="19" s="1"/>
  <c r="BG28" i="8"/>
  <c r="BG68" i="8" s="1"/>
  <c r="BH18" i="8"/>
  <c r="BH13" i="8"/>
  <c r="BH19" i="8"/>
  <c r="BI10" i="8"/>
  <c r="BI11" i="8" s="1"/>
  <c r="BH14" i="8"/>
  <c r="AM49" i="23"/>
  <c r="AM12" i="23"/>
  <c r="AH30" i="10"/>
  <c r="AH10" i="10"/>
  <c r="AL10" i="23"/>
  <c r="BD48" i="23"/>
  <c r="BV48" i="23" s="1"/>
  <c r="CN48" i="23" s="1"/>
  <c r="AK13" i="24"/>
  <c r="AK14" i="24" s="1"/>
  <c r="AL41" i="8"/>
  <c r="AK40" i="8"/>
  <c r="AK51" i="8" s="1"/>
  <c r="AR7" i="10" s="1"/>
  <c r="AJ13" i="23"/>
  <c r="AJ14" i="23" s="1"/>
  <c r="AK13" i="25"/>
  <c r="AK14" i="25" s="1"/>
  <c r="AL42" i="8"/>
  <c r="AM49" i="24"/>
  <c r="AM12" i="24"/>
  <c r="BU47" i="23"/>
  <c r="CM47" i="23" s="1"/>
  <c r="AM12" i="18"/>
  <c r="AM47" i="18"/>
  <c r="AM10" i="18" s="1"/>
  <c r="AJ53" i="8"/>
  <c r="AM46" i="8"/>
  <c r="BD48" i="24"/>
  <c r="BV48" i="24" s="1"/>
  <c r="CN48" i="24" s="1"/>
  <c r="AL10" i="24"/>
  <c r="AL11" i="24" s="1"/>
  <c r="BV45" i="8"/>
  <c r="BV41" i="8"/>
  <c r="BW33" i="8"/>
  <c r="BV42" i="8"/>
  <c r="BU40" i="8"/>
  <c r="BU51" i="8" s="1"/>
  <c r="BV40" i="8"/>
  <c r="L52" i="10"/>
  <c r="L53" i="10"/>
  <c r="R32" i="8"/>
  <c r="Q36" i="8"/>
  <c r="Q57" i="8"/>
  <c r="T69" i="8"/>
  <c r="U29" i="8"/>
  <c r="U67" i="8" s="1"/>
  <c r="K54" i="10" l="1"/>
  <c r="BH22" i="8"/>
  <c r="BH26" i="8" s="1"/>
  <c r="BF8" i="20"/>
  <c r="BF8" i="19"/>
  <c r="BF8" i="18"/>
  <c r="BH21" i="8"/>
  <c r="BH25" i="8" s="1"/>
  <c r="BF8" i="23"/>
  <c r="BF8" i="25"/>
  <c r="BF8" i="24"/>
  <c r="AO63" i="8"/>
  <c r="AS17" i="10"/>
  <c r="AR17" i="10"/>
  <c r="AJ55" i="8"/>
  <c r="AO62" i="8"/>
  <c r="AP31" i="8"/>
  <c r="AM65" i="8"/>
  <c r="AT33" i="10" s="1"/>
  <c r="BH15" i="8"/>
  <c r="AK18" i="10"/>
  <c r="AJ21" i="10"/>
  <c r="M36" i="10"/>
  <c r="M48" i="10" s="1"/>
  <c r="M50" i="10" s="1"/>
  <c r="AL40" i="8"/>
  <c r="AL51" i="8" s="1"/>
  <c r="AK13" i="23"/>
  <c r="AL13" i="24"/>
  <c r="AL14" i="24" s="1"/>
  <c r="AM41" i="8"/>
  <c r="AN48" i="19"/>
  <c r="AN10" i="19" s="1"/>
  <c r="AN11" i="19" s="1"/>
  <c r="AN12" i="19"/>
  <c r="AM52" i="8"/>
  <c r="AT8" i="10" s="1"/>
  <c r="BE49" i="24"/>
  <c r="BW49" i="24" s="1"/>
  <c r="CO49" i="24" s="1"/>
  <c r="AM10" i="24"/>
  <c r="AM11" i="24" s="1"/>
  <c r="BI13" i="8"/>
  <c r="BI19" i="8"/>
  <c r="BJ10" i="8"/>
  <c r="BJ11" i="8" s="1"/>
  <c r="BI14" i="8"/>
  <c r="BI18" i="8"/>
  <c r="AN12" i="24"/>
  <c r="AN50" i="24"/>
  <c r="AN46" i="8"/>
  <c r="BE49" i="25"/>
  <c r="BW49" i="25" s="1"/>
  <c r="CO49" i="25" s="1"/>
  <c r="AM10" i="25"/>
  <c r="AM11" i="25" s="1"/>
  <c r="AN12" i="18"/>
  <c r="AN48" i="18"/>
  <c r="AN10" i="18" s="1"/>
  <c r="AI30" i="10"/>
  <c r="AI10" i="10"/>
  <c r="AN33" i="8"/>
  <c r="AN34" i="8" s="1"/>
  <c r="AM11" i="18"/>
  <c r="AN45" i="8" s="1"/>
  <c r="BH28" i="8"/>
  <c r="BH68" i="8" s="1"/>
  <c r="AN50" i="25"/>
  <c r="AN12" i="25"/>
  <c r="AN47" i="8"/>
  <c r="AK53" i="8"/>
  <c r="AL11" i="23"/>
  <c r="BE49" i="23"/>
  <c r="BW49" i="23" s="1"/>
  <c r="CO49" i="23" s="1"/>
  <c r="AM10" i="23"/>
  <c r="AN50" i="23"/>
  <c r="AN12" i="23"/>
  <c r="AN48" i="20"/>
  <c r="AN10" i="20" s="1"/>
  <c r="AN11" i="20" s="1"/>
  <c r="AN12" i="20"/>
  <c r="AL13" i="25"/>
  <c r="AL14" i="25" s="1"/>
  <c r="AM42" i="8"/>
  <c r="BV51" i="8"/>
  <c r="BX33" i="8"/>
  <c r="BW41" i="8"/>
  <c r="BW45" i="8"/>
  <c r="BW42" i="8"/>
  <c r="CS55" i="8"/>
  <c r="S32" i="8"/>
  <c r="R36" i="8"/>
  <c r="R57" i="8"/>
  <c r="U69" i="8"/>
  <c r="V29" i="8"/>
  <c r="V67" i="8" s="1"/>
  <c r="BI21" i="8" l="1"/>
  <c r="BI25" i="8" s="1"/>
  <c r="BG8" i="23"/>
  <c r="BG8" i="25"/>
  <c r="BG8" i="24"/>
  <c r="BI22" i="8"/>
  <c r="BI26" i="8" s="1"/>
  <c r="BG8" i="19"/>
  <c r="BG8" i="18"/>
  <c r="BG8" i="20"/>
  <c r="AP62" i="8"/>
  <c r="AS7" i="10"/>
  <c r="AP63" i="8"/>
  <c r="BO32" i="10"/>
  <c r="AK55" i="8"/>
  <c r="AQ31" i="8"/>
  <c r="AK21" i="10"/>
  <c r="AN65" i="8"/>
  <c r="AU33" i="10" s="1"/>
  <c r="AL18" i="10"/>
  <c r="AK14" i="23"/>
  <c r="AO47" i="8"/>
  <c r="BF50" i="23"/>
  <c r="BX50" i="23" s="1"/>
  <c r="CP50" i="23" s="1"/>
  <c r="AN10" i="23"/>
  <c r="AM11" i="23"/>
  <c r="AN10" i="25"/>
  <c r="AN11" i="25" s="1"/>
  <c r="BF50" i="25"/>
  <c r="BX50" i="25" s="1"/>
  <c r="CP50" i="25" s="1"/>
  <c r="AO51" i="23"/>
  <c r="AO12" i="23"/>
  <c r="AO12" i="18"/>
  <c r="AO49" i="18"/>
  <c r="AO10" i="18" s="1"/>
  <c r="AN52" i="8"/>
  <c r="AU8" i="10" s="1"/>
  <c r="AM13" i="25"/>
  <c r="AM14" i="25" s="1"/>
  <c r="AN42" i="8"/>
  <c r="BI15" i="8"/>
  <c r="AO12" i="20"/>
  <c r="AO49" i="20"/>
  <c r="AO10" i="20" s="1"/>
  <c r="AO11" i="20" s="1"/>
  <c r="AM40" i="8"/>
  <c r="AM51" i="8" s="1"/>
  <c r="AL13" i="23"/>
  <c r="AJ30" i="10"/>
  <c r="AJ10" i="10"/>
  <c r="AO12" i="25"/>
  <c r="AO51" i="25"/>
  <c r="AO46" i="8"/>
  <c r="AL53" i="8"/>
  <c r="AO65" i="8"/>
  <c r="AV33" i="10" s="1"/>
  <c r="AO49" i="19"/>
  <c r="AO10" i="19" s="1"/>
  <c r="AO11" i="19" s="1"/>
  <c r="AO12" i="19"/>
  <c r="AO51" i="24"/>
  <c r="AO12" i="24"/>
  <c r="AO33" i="8"/>
  <c r="AO34" i="8" s="1"/>
  <c r="AN11" i="18"/>
  <c r="AO45" i="8" s="1"/>
  <c r="BF50" i="24"/>
  <c r="BX50" i="24" s="1"/>
  <c r="CP50" i="24" s="1"/>
  <c r="AN10" i="24"/>
  <c r="AN11" i="24" s="1"/>
  <c r="BJ13" i="8"/>
  <c r="BJ19" i="8"/>
  <c r="BJ14" i="8"/>
  <c r="BK10" i="8"/>
  <c r="BK11" i="8" s="1"/>
  <c r="BJ18" i="8"/>
  <c r="AM13" i="24"/>
  <c r="AM14" i="24" s="1"/>
  <c r="AN41" i="8"/>
  <c r="CT55" i="8"/>
  <c r="BX42" i="8"/>
  <c r="BX41" i="8"/>
  <c r="BY33" i="8"/>
  <c r="BX45" i="8"/>
  <c r="BW40" i="8"/>
  <c r="BW51" i="8" s="1"/>
  <c r="M52" i="10"/>
  <c r="M53" i="10"/>
  <c r="T32" i="8"/>
  <c r="S36" i="8"/>
  <c r="S57" i="8"/>
  <c r="W29" i="8"/>
  <c r="W67" i="8" s="1"/>
  <c r="V69" i="8"/>
  <c r="L54" i="10" l="1"/>
  <c r="BI28" i="8"/>
  <c r="BI68" i="8" s="1"/>
  <c r="BJ22" i="8"/>
  <c r="BJ26" i="8" s="1"/>
  <c r="BH8" i="18"/>
  <c r="BH8" i="20"/>
  <c r="BH8" i="19"/>
  <c r="BJ21" i="8"/>
  <c r="BJ25" i="8" s="1"/>
  <c r="BH8" i="23"/>
  <c r="BH8" i="24"/>
  <c r="BH8" i="25"/>
  <c r="AT17" i="10"/>
  <c r="BP32" i="10"/>
  <c r="AT7" i="10"/>
  <c r="AL55" i="8"/>
  <c r="AQ63" i="8"/>
  <c r="AQ62" i="8"/>
  <c r="AR31" i="8"/>
  <c r="BJ15" i="8"/>
  <c r="BU32" i="10" s="1"/>
  <c r="AL21" i="10"/>
  <c r="AM18" i="10"/>
  <c r="AL14" i="23"/>
  <c r="AP33" i="8"/>
  <c r="AP34" i="8" s="1"/>
  <c r="AO11" i="18"/>
  <c r="AP45" i="8" s="1"/>
  <c r="AN40" i="8"/>
  <c r="AN51" i="8" s="1"/>
  <c r="AM13" i="23"/>
  <c r="BK13" i="8"/>
  <c r="BK18" i="8"/>
  <c r="BK14" i="8"/>
  <c r="BK19" i="8"/>
  <c r="BL10" i="8"/>
  <c r="BL11" i="8" s="1"/>
  <c r="AM53" i="8"/>
  <c r="AP12" i="19"/>
  <c r="AP50" i="19"/>
  <c r="AP10" i="19" s="1"/>
  <c r="AP11" i="19" s="1"/>
  <c r="BG51" i="23"/>
  <c r="BY51" i="23" s="1"/>
  <c r="CQ51" i="23" s="1"/>
  <c r="AO10" i="23"/>
  <c r="AP46" i="8"/>
  <c r="AP47" i="8"/>
  <c r="AP12" i="23"/>
  <c r="AP52" i="23"/>
  <c r="AP50" i="20"/>
  <c r="AP10" i="20" s="1"/>
  <c r="AP11" i="20" s="1"/>
  <c r="AP12" i="20"/>
  <c r="BJ28" i="8"/>
  <c r="BJ68" i="8" s="1"/>
  <c r="BG51" i="25"/>
  <c r="BY51" i="25" s="1"/>
  <c r="CQ51" i="25" s="1"/>
  <c r="AO10" i="25"/>
  <c r="AO11" i="25" s="1"/>
  <c r="AP52" i="24"/>
  <c r="AP12" i="24"/>
  <c r="AN13" i="24"/>
  <c r="AN14" i="24" s="1"/>
  <c r="AO41" i="8"/>
  <c r="AO52" i="8"/>
  <c r="AV8" i="10" s="1"/>
  <c r="BG51" i="24"/>
  <c r="BY51" i="24" s="1"/>
  <c r="CQ51" i="24" s="1"/>
  <c r="AO10" i="24"/>
  <c r="AO11" i="24" s="1"/>
  <c r="AK30" i="10"/>
  <c r="AK10" i="10"/>
  <c r="AP52" i="25"/>
  <c r="AP12" i="25"/>
  <c r="AP12" i="18"/>
  <c r="AP50" i="18"/>
  <c r="AP10" i="18" s="1"/>
  <c r="AN13" i="25"/>
  <c r="AN14" i="25" s="1"/>
  <c r="AO42" i="8"/>
  <c r="AN11" i="23"/>
  <c r="BY41" i="8"/>
  <c r="BY42" i="8"/>
  <c r="BY45" i="8"/>
  <c r="BZ33" i="8"/>
  <c r="CU55" i="8"/>
  <c r="BX40" i="8"/>
  <c r="BX51" i="8" s="1"/>
  <c r="U32" i="8"/>
  <c r="T36" i="8"/>
  <c r="W69" i="8"/>
  <c r="X29" i="8"/>
  <c r="X67" i="8" s="1"/>
  <c r="T57" i="8"/>
  <c r="BK21" i="8" l="1"/>
  <c r="BK25" i="8" s="1"/>
  <c r="BI8" i="25"/>
  <c r="BI8" i="24"/>
  <c r="BI8" i="23"/>
  <c r="BK22" i="8"/>
  <c r="BK26" i="8" s="1"/>
  <c r="BI8" i="20"/>
  <c r="BI8" i="19"/>
  <c r="BI8" i="18"/>
  <c r="AR63" i="8"/>
  <c r="BQ32" i="10"/>
  <c r="AU7" i="10"/>
  <c r="AU17" i="10"/>
  <c r="AM55" i="8"/>
  <c r="AR62" i="8"/>
  <c r="AS31" i="8"/>
  <c r="AM21" i="10"/>
  <c r="AN18" i="10"/>
  <c r="AP65" i="8"/>
  <c r="AW33" i="10" s="1"/>
  <c r="AM14" i="23"/>
  <c r="AQ47" i="8"/>
  <c r="AO11" i="23"/>
  <c r="AN53" i="8"/>
  <c r="AO40" i="8"/>
  <c r="AO51" i="8" s="1"/>
  <c r="AV7" i="10" s="1"/>
  <c r="AN13" i="23"/>
  <c r="AQ33" i="8"/>
  <c r="AQ34" i="8" s="1"/>
  <c r="AP11" i="18"/>
  <c r="AQ45" i="8" s="1"/>
  <c r="AP41" i="8"/>
  <c r="AO13" i="24"/>
  <c r="AO14" i="24" s="1"/>
  <c r="AQ12" i="20"/>
  <c r="AQ51" i="20"/>
  <c r="AQ10" i="20" s="1"/>
  <c r="AQ11" i="20" s="1"/>
  <c r="AQ12" i="24"/>
  <c r="AQ53" i="24"/>
  <c r="BL14" i="8"/>
  <c r="BM10" i="8"/>
  <c r="BM11" i="8" s="1"/>
  <c r="BL13" i="8"/>
  <c r="BL18" i="8"/>
  <c r="BL19" i="8"/>
  <c r="BK15" i="8"/>
  <c r="BH52" i="24"/>
  <c r="BZ52" i="24" s="1"/>
  <c r="CR52" i="24" s="1"/>
  <c r="AP10" i="24"/>
  <c r="AP11" i="24" s="1"/>
  <c r="AL30" i="10"/>
  <c r="AL10" i="10"/>
  <c r="AQ51" i="18"/>
  <c r="AQ10" i="18" s="1"/>
  <c r="AQ12" i="18"/>
  <c r="AP42" i="8"/>
  <c r="AO13" i="25"/>
  <c r="AO14" i="25" s="1"/>
  <c r="AQ53" i="23"/>
  <c r="AQ12" i="23"/>
  <c r="BK28" i="8"/>
  <c r="BK68" i="8" s="1"/>
  <c r="BH52" i="25"/>
  <c r="BZ52" i="25" s="1"/>
  <c r="CR52" i="25" s="1"/>
  <c r="AP10" i="25"/>
  <c r="AP11" i="25" s="1"/>
  <c r="AQ51" i="19"/>
  <c r="AQ10" i="19" s="1"/>
  <c r="AQ11" i="19" s="1"/>
  <c r="AQ12" i="19"/>
  <c r="AQ12" i="25"/>
  <c r="AQ53" i="25"/>
  <c r="BH52" i="23"/>
  <c r="BZ52" i="23" s="1"/>
  <c r="CR52" i="23" s="1"/>
  <c r="AP10" i="23"/>
  <c r="AQ46" i="8"/>
  <c r="AP52" i="8"/>
  <c r="AW8" i="10" s="1"/>
  <c r="BZ42" i="8"/>
  <c r="BZ41" i="8"/>
  <c r="CA33" i="8"/>
  <c r="BZ45" i="8"/>
  <c r="CV55" i="8"/>
  <c r="BY40" i="8"/>
  <c r="BY51" i="8" s="1"/>
  <c r="V32" i="8"/>
  <c r="U36" i="8"/>
  <c r="U57" i="8"/>
  <c r="X69" i="8"/>
  <c r="Y29" i="8"/>
  <c r="Y67" i="8" s="1"/>
  <c r="BR32" i="10" l="1"/>
  <c r="BV32" i="10"/>
  <c r="BL22" i="8"/>
  <c r="BL26" i="8" s="1"/>
  <c r="BJ8" i="20"/>
  <c r="BJ8" i="19"/>
  <c r="BJ8" i="18"/>
  <c r="BL21" i="8"/>
  <c r="BL25" i="8" s="1"/>
  <c r="BL28" i="8" s="1"/>
  <c r="BL68" i="8" s="1"/>
  <c r="BJ8" i="23"/>
  <c r="BJ8" i="25"/>
  <c r="BJ8" i="24"/>
  <c r="AT31" i="8"/>
  <c r="AV17" i="10"/>
  <c r="AS62" i="8"/>
  <c r="AS63" i="8"/>
  <c r="AN55" i="8"/>
  <c r="AN21" i="10"/>
  <c r="BL15" i="8"/>
  <c r="BW32" i="10" s="1"/>
  <c r="AQ65" i="8"/>
  <c r="AX33" i="10" s="1"/>
  <c r="AO18" i="10"/>
  <c r="AN14" i="23"/>
  <c r="AP11" i="23"/>
  <c r="AR54" i="23"/>
  <c r="AR12" i="23"/>
  <c r="BI53" i="24"/>
  <c r="CA53" i="24" s="1"/>
  <c r="CS53" i="24" s="1"/>
  <c r="AQ10" i="24"/>
  <c r="AQ11" i="24" s="1"/>
  <c r="AO53" i="8"/>
  <c r="AP40" i="8"/>
  <c r="AP51" i="8" s="1"/>
  <c r="AW7" i="10" s="1"/>
  <c r="AO13" i="23"/>
  <c r="AQ10" i="25"/>
  <c r="AQ11" i="25" s="1"/>
  <c r="BI53" i="25"/>
  <c r="CA53" i="25" s="1"/>
  <c r="CS53" i="25" s="1"/>
  <c r="AP13" i="25"/>
  <c r="AP14" i="25" s="1"/>
  <c r="AQ42" i="8"/>
  <c r="AR12" i="24"/>
  <c r="AR54" i="24"/>
  <c r="BN10" i="8"/>
  <c r="BN11" i="8" s="1"/>
  <c r="BM18" i="8"/>
  <c r="BM14" i="8"/>
  <c r="BM13" i="8"/>
  <c r="BM19" i="8"/>
  <c r="AR47" i="8"/>
  <c r="AQ52" i="8"/>
  <c r="AX8" i="10" s="1"/>
  <c r="AR12" i="20"/>
  <c r="AR52" i="20"/>
  <c r="AR10" i="20" s="1"/>
  <c r="AR11" i="20" s="1"/>
  <c r="AP13" i="24"/>
  <c r="AP14" i="24" s="1"/>
  <c r="AQ41" i="8"/>
  <c r="AM30" i="10"/>
  <c r="AM10" i="10"/>
  <c r="AR52" i="19"/>
  <c r="AR10" i="19" s="1"/>
  <c r="AR11" i="19" s="1"/>
  <c r="AR12" i="19"/>
  <c r="AR46" i="8"/>
  <c r="AR52" i="18"/>
  <c r="AR10" i="18" s="1"/>
  <c r="AR12" i="18"/>
  <c r="AR54" i="25"/>
  <c r="AR12" i="25"/>
  <c r="BI53" i="23"/>
  <c r="CA53" i="23" s="1"/>
  <c r="CS53" i="23" s="1"/>
  <c r="AQ10" i="23"/>
  <c r="AR33" i="8"/>
  <c r="AR34" i="8" s="1"/>
  <c r="AQ11" i="18"/>
  <c r="AR45" i="8" s="1"/>
  <c r="CA45" i="8"/>
  <c r="CB33" i="8"/>
  <c r="CA41" i="8"/>
  <c r="CA42" i="8"/>
  <c r="CW55" i="8"/>
  <c r="BZ40" i="8"/>
  <c r="BZ51" i="8" s="1"/>
  <c r="W32" i="8"/>
  <c r="V36" i="8"/>
  <c r="Y69" i="8"/>
  <c r="Z29" i="8"/>
  <c r="Z67" i="8" s="1"/>
  <c r="V57" i="8"/>
  <c r="BM21" i="8" l="1"/>
  <c r="BM25" i="8" s="1"/>
  <c r="BK8" i="23"/>
  <c r="BK8" i="24"/>
  <c r="BK8" i="25"/>
  <c r="BM22" i="8"/>
  <c r="BM26" i="8" s="1"/>
  <c r="BK8" i="20"/>
  <c r="BK8" i="18"/>
  <c r="BK8" i="19"/>
  <c r="AT63" i="8"/>
  <c r="AU31" i="8"/>
  <c r="AW17" i="10"/>
  <c r="BS32" i="10"/>
  <c r="AT62" i="8"/>
  <c r="AO55" i="8"/>
  <c r="AN14" i="10" s="1"/>
  <c r="BM15" i="8"/>
  <c r="AO21" i="10"/>
  <c r="AP18" i="10"/>
  <c r="AO14" i="23"/>
  <c r="BJ54" i="25"/>
  <c r="CB54" i="25" s="1"/>
  <c r="CT54" i="25" s="1"/>
  <c r="AR10" i="25"/>
  <c r="AR11" i="25" s="1"/>
  <c r="AS12" i="18"/>
  <c r="AS53" i="18"/>
  <c r="AS10" i="18" s="1"/>
  <c r="AR65" i="8"/>
  <c r="AY33" i="10" s="1"/>
  <c r="AP53" i="8"/>
  <c r="BJ54" i="23"/>
  <c r="CB54" i="23" s="1"/>
  <c r="CT54" i="23" s="1"/>
  <c r="AR10" i="23"/>
  <c r="AS12" i="20"/>
  <c r="AS53" i="20"/>
  <c r="AS10" i="20" s="1"/>
  <c r="AS11" i="20" s="1"/>
  <c r="AS33" i="8"/>
  <c r="AS34" i="8" s="1"/>
  <c r="AR11" i="18"/>
  <c r="AS45" i="8" s="1"/>
  <c r="BJ54" i="24"/>
  <c r="CB54" i="24" s="1"/>
  <c r="CT54" i="24" s="1"/>
  <c r="AR10" i="24"/>
  <c r="AR11" i="24" s="1"/>
  <c r="AQ13" i="24"/>
  <c r="AQ14" i="24" s="1"/>
  <c r="AR41" i="8"/>
  <c r="AS12" i="23"/>
  <c r="AS55" i="23"/>
  <c r="AQ40" i="8"/>
  <c r="AQ51" i="8" s="1"/>
  <c r="AP13" i="23"/>
  <c r="AS12" i="19"/>
  <c r="AS53" i="19"/>
  <c r="AS10" i="19" s="1"/>
  <c r="AS11" i="19" s="1"/>
  <c r="AN30" i="10"/>
  <c r="AN10" i="10"/>
  <c r="AS12" i="25"/>
  <c r="AS55" i="25"/>
  <c r="AQ11" i="23"/>
  <c r="AS47" i="8"/>
  <c r="AR52" i="8"/>
  <c r="AY8" i="10" s="1"/>
  <c r="AS46" i="8"/>
  <c r="BN18" i="8"/>
  <c r="BO10" i="8"/>
  <c r="BO11" i="8" s="1"/>
  <c r="BN13" i="8"/>
  <c r="BN19" i="8"/>
  <c r="BN14" i="8"/>
  <c r="AQ13" i="25"/>
  <c r="AQ14" i="25" s="1"/>
  <c r="AR42" i="8"/>
  <c r="AS55" i="24"/>
  <c r="AS12" i="24"/>
  <c r="CC33" i="8"/>
  <c r="CB42" i="8"/>
  <c r="CB45" i="8"/>
  <c r="CX55" i="8"/>
  <c r="CA40" i="8"/>
  <c r="CA51" i="8" s="1"/>
  <c r="X32" i="8"/>
  <c r="W36" i="8"/>
  <c r="Z69" i="8"/>
  <c r="AA29" i="8"/>
  <c r="AA67" i="8" s="1"/>
  <c r="W57" i="8"/>
  <c r="BM28" i="8" l="1"/>
  <c r="BM68" i="8" s="1"/>
  <c r="BT32" i="10"/>
  <c r="BX32" i="10"/>
  <c r="BY32" i="10" s="1"/>
  <c r="BZ32" i="10" s="1"/>
  <c r="CA32" i="10" s="1"/>
  <c r="CB32" i="10" s="1"/>
  <c r="CC32" i="10" s="1"/>
  <c r="CD32" i="10" s="1"/>
  <c r="BN22" i="8"/>
  <c r="BN26" i="8" s="1"/>
  <c r="BL8" i="19"/>
  <c r="BL8" i="20"/>
  <c r="BL8" i="18"/>
  <c r="BN21" i="8"/>
  <c r="BN25" i="8" s="1"/>
  <c r="BL8" i="23"/>
  <c r="BL8" i="25"/>
  <c r="BL8" i="24"/>
  <c r="AX7" i="10"/>
  <c r="AX17" i="10"/>
  <c r="AP55" i="8"/>
  <c r="AU62" i="8"/>
  <c r="AU63" i="8"/>
  <c r="AV31" i="8"/>
  <c r="AP21" i="10"/>
  <c r="BN15" i="8"/>
  <c r="AS65" i="8"/>
  <c r="AP14" i="23"/>
  <c r="AQ18" i="10"/>
  <c r="BO14" i="8"/>
  <c r="BP10" i="8"/>
  <c r="BP11" i="8" s="1"/>
  <c r="BO18" i="8"/>
  <c r="BO21" i="8" s="1"/>
  <c r="BO25" i="8" s="1"/>
  <c r="BO19" i="8"/>
  <c r="BO22" i="8" s="1"/>
  <c r="BO26" i="8" s="1"/>
  <c r="BO13" i="8"/>
  <c r="BO15" i="8" s="1"/>
  <c r="AT12" i="20"/>
  <c r="AT54" i="20"/>
  <c r="AT10" i="20" s="1"/>
  <c r="AT11" i="20" s="1"/>
  <c r="AT56" i="24"/>
  <c r="AT12" i="24"/>
  <c r="BN28" i="8"/>
  <c r="BN68" i="8" s="1"/>
  <c r="AQ53" i="8"/>
  <c r="AT12" i="25"/>
  <c r="AT56" i="25"/>
  <c r="AO30" i="10"/>
  <c r="AO10" i="10"/>
  <c r="AT12" i="18"/>
  <c r="AT54" i="18"/>
  <c r="AT10" i="18" s="1"/>
  <c r="AT33" i="8"/>
  <c r="AT34" i="8" s="1"/>
  <c r="AS11" i="18"/>
  <c r="AT45" i="8" s="1"/>
  <c r="AT46" i="8"/>
  <c r="AS52" i="8"/>
  <c r="AZ8" i="10" s="1"/>
  <c r="AR13" i="25"/>
  <c r="AR14" i="25" s="1"/>
  <c r="AS42" i="8"/>
  <c r="AS10" i="24"/>
  <c r="AS11" i="24" s="1"/>
  <c r="BK55" i="24"/>
  <c r="CC55" i="24" s="1"/>
  <c r="CU55" i="24" s="1"/>
  <c r="AT54" i="19"/>
  <c r="AT10" i="19" s="1"/>
  <c r="AT11" i="19" s="1"/>
  <c r="AT12" i="19"/>
  <c r="AR40" i="8"/>
  <c r="AR51" i="8" s="1"/>
  <c r="AY7" i="10" s="1"/>
  <c r="AQ13" i="23"/>
  <c r="BK55" i="25"/>
  <c r="CC55" i="25" s="1"/>
  <c r="CU55" i="25" s="1"/>
  <c r="AS10" i="25"/>
  <c r="AS11" i="25" s="1"/>
  <c r="AS10" i="23"/>
  <c r="BK55" i="23"/>
  <c r="CC55" i="23" s="1"/>
  <c r="CU55" i="23" s="1"/>
  <c r="AR13" i="24"/>
  <c r="AR14" i="24" s="1"/>
  <c r="AS41" i="8"/>
  <c r="AT56" i="23"/>
  <c r="AT12" i="23"/>
  <c r="AT47" i="8"/>
  <c r="AR11" i="23"/>
  <c r="CD33" i="8"/>
  <c r="CC45" i="8"/>
  <c r="CC41" i="8"/>
  <c r="CB41" i="8"/>
  <c r="CC42" i="8"/>
  <c r="CY55" i="8"/>
  <c r="CM55" i="8"/>
  <c r="CB40" i="8"/>
  <c r="Y32" i="8"/>
  <c r="X36" i="8"/>
  <c r="AA69" i="8"/>
  <c r="AB29" i="8"/>
  <c r="AB67" i="8" s="1"/>
  <c r="X57" i="8"/>
  <c r="AV62" i="8" l="1"/>
  <c r="AV63" i="8"/>
  <c r="AZ33" i="10"/>
  <c r="AY17" i="10"/>
  <c r="AQ55" i="8"/>
  <c r="AW31" i="8"/>
  <c r="AQ21" i="10"/>
  <c r="AQ14" i="23"/>
  <c r="AT65" i="8"/>
  <c r="AR18" i="10"/>
  <c r="CB51" i="8"/>
  <c r="CN55" i="8" s="1"/>
  <c r="AU46" i="8"/>
  <c r="AP30" i="10"/>
  <c r="AP10" i="10"/>
  <c r="BL56" i="24"/>
  <c r="CD56" i="24" s="1"/>
  <c r="CV56" i="24" s="1"/>
  <c r="AT10" i="24"/>
  <c r="AT11" i="24" s="1"/>
  <c r="AS11" i="23"/>
  <c r="AS13" i="24"/>
  <c r="AS14" i="24" s="1"/>
  <c r="AT41" i="8"/>
  <c r="AT10" i="25"/>
  <c r="AT11" i="25" s="1"/>
  <c r="BL56" i="25"/>
  <c r="CD56" i="25" s="1"/>
  <c r="CV56" i="25" s="1"/>
  <c r="AU57" i="25"/>
  <c r="AU12" i="25"/>
  <c r="AU47" i="8"/>
  <c r="BO28" i="8"/>
  <c r="BO68" i="8" s="1"/>
  <c r="AR53" i="8"/>
  <c r="AU12" i="18"/>
  <c r="AU55" i="18"/>
  <c r="AU10" i="18" s="1"/>
  <c r="AT52" i="8"/>
  <c r="BA8" i="10" s="1"/>
  <c r="AU33" i="8"/>
  <c r="AU34" i="8" s="1"/>
  <c r="AT11" i="18"/>
  <c r="AU45" i="8" s="1"/>
  <c r="AU57" i="23"/>
  <c r="AU12" i="23"/>
  <c r="BP13" i="8"/>
  <c r="BP18" i="8"/>
  <c r="BP21" i="8" s="1"/>
  <c r="BP25" i="8" s="1"/>
  <c r="BP14" i="8"/>
  <c r="BQ10" i="8"/>
  <c r="BQ11" i="8" s="1"/>
  <c r="BP19" i="8"/>
  <c r="BP22" i="8" s="1"/>
  <c r="BP26" i="8" s="1"/>
  <c r="AS40" i="8"/>
  <c r="AS51" i="8" s="1"/>
  <c r="AR13" i="23"/>
  <c r="AU12" i="24"/>
  <c r="AU57" i="24"/>
  <c r="BL56" i="23"/>
  <c r="CD56" i="23" s="1"/>
  <c r="CV56" i="23" s="1"/>
  <c r="AT10" i="23"/>
  <c r="AU12" i="19"/>
  <c r="AU55" i="19"/>
  <c r="AU10" i="19" s="1"/>
  <c r="AU11" i="19" s="1"/>
  <c r="AS13" i="25"/>
  <c r="AS14" i="25" s="1"/>
  <c r="AT42" i="8"/>
  <c r="AU12" i="20"/>
  <c r="AU55" i="20"/>
  <c r="AU10" i="20" s="1"/>
  <c r="AU11" i="20" s="1"/>
  <c r="AU65" i="8"/>
  <c r="BB33" i="10" s="1"/>
  <c r="CD45" i="8"/>
  <c r="CE33" i="8"/>
  <c r="CC40" i="8"/>
  <c r="CC51" i="8" s="1"/>
  <c r="Z32" i="8"/>
  <c r="Y36" i="8"/>
  <c r="AC29" i="8"/>
  <c r="AC67" i="8" s="1"/>
  <c r="AB69" i="8"/>
  <c r="Y57" i="8"/>
  <c r="AX31" i="8" l="1"/>
  <c r="AZ17" i="10"/>
  <c r="AZ7" i="10"/>
  <c r="BA33" i="10"/>
  <c r="AR55" i="8"/>
  <c r="AQ14" i="10" s="1"/>
  <c r="AW62" i="8"/>
  <c r="AW63" i="8"/>
  <c r="CZ55" i="8"/>
  <c r="AR21" i="10"/>
  <c r="AR14" i="23"/>
  <c r="AS18" i="10"/>
  <c r="AU52" i="8"/>
  <c r="BB8" i="10" s="1"/>
  <c r="BQ13" i="8"/>
  <c r="BQ14" i="8"/>
  <c r="BQ19" i="8"/>
  <c r="BQ22" i="8" s="1"/>
  <c r="BQ26" i="8" s="1"/>
  <c r="BR10" i="8"/>
  <c r="BR11" i="8" s="1"/>
  <c r="BQ18" i="8"/>
  <c r="BQ21" i="8" s="1"/>
  <c r="BQ25" i="8" s="1"/>
  <c r="AQ30" i="10"/>
  <c r="AQ10" i="10"/>
  <c r="AV58" i="24"/>
  <c r="AV12" i="24"/>
  <c r="BM57" i="23"/>
  <c r="CE57" i="23" s="1"/>
  <c r="CW57" i="23" s="1"/>
  <c r="AU10" i="23"/>
  <c r="BM57" i="25"/>
  <c r="CE57" i="25" s="1"/>
  <c r="CW57" i="25" s="1"/>
  <c r="AU10" i="25"/>
  <c r="AU11" i="25" s="1"/>
  <c r="AV47" i="8"/>
  <c r="AV56" i="20"/>
  <c r="AV10" i="20" s="1"/>
  <c r="AV11" i="20" s="1"/>
  <c r="AV12" i="20"/>
  <c r="AS53" i="8"/>
  <c r="BP28" i="8"/>
  <c r="BP68" i="8" s="1"/>
  <c r="AV58" i="25"/>
  <c r="AV12" i="25"/>
  <c r="AV12" i="19"/>
  <c r="AV56" i="19"/>
  <c r="AV10" i="19" s="1"/>
  <c r="AV11" i="19" s="1"/>
  <c r="AT11" i="23"/>
  <c r="AV56" i="18"/>
  <c r="AV10" i="18" s="1"/>
  <c r="AV12" i="18"/>
  <c r="AV33" i="8"/>
  <c r="AV34" i="8" s="1"/>
  <c r="AU11" i="18"/>
  <c r="AV45" i="8" s="1"/>
  <c r="AV12" i="23"/>
  <c r="AV58" i="23"/>
  <c r="AT13" i="24"/>
  <c r="AT14" i="24" s="1"/>
  <c r="AU41" i="8"/>
  <c r="AV46" i="8"/>
  <c r="BM57" i="24"/>
  <c r="CE57" i="24" s="1"/>
  <c r="CW57" i="24" s="1"/>
  <c r="AU10" i="24"/>
  <c r="AU11" i="24" s="1"/>
  <c r="BP15" i="8"/>
  <c r="AT13" i="25"/>
  <c r="AT14" i="25" s="1"/>
  <c r="AU42" i="8"/>
  <c r="AT40" i="8"/>
  <c r="AT51" i="8" s="1"/>
  <c r="AS13" i="23"/>
  <c r="CD42" i="8"/>
  <c r="CE45" i="8"/>
  <c r="DA55" i="8"/>
  <c r="CO55" i="8"/>
  <c r="AA32" i="8"/>
  <c r="Z36" i="8"/>
  <c r="AC69" i="8"/>
  <c r="AD29" i="8"/>
  <c r="AD67" i="8" s="1"/>
  <c r="Z57" i="8"/>
  <c r="AX63" i="8" l="1"/>
  <c r="AS21" i="10"/>
  <c r="AX62" i="8"/>
  <c r="BA7" i="10"/>
  <c r="BA17" i="10"/>
  <c r="AS55" i="8"/>
  <c r="AR14" i="10" s="1"/>
  <c r="AY31" i="8"/>
  <c r="AS14" i="23"/>
  <c r="AT18" i="10"/>
  <c r="AW65" i="8"/>
  <c r="BD33" i="10" s="1"/>
  <c r="AV10" i="23"/>
  <c r="BN58" i="23"/>
  <c r="CF58" i="23" s="1"/>
  <c r="CX58" i="23" s="1"/>
  <c r="BS10" i="8"/>
  <c r="BS11" i="8" s="1"/>
  <c r="BR14" i="8"/>
  <c r="BR18" i="8"/>
  <c r="BR21" i="8" s="1"/>
  <c r="BR25" i="8" s="1"/>
  <c r="BR19" i="8"/>
  <c r="BR22" i="8" s="1"/>
  <c r="BR26" i="8" s="1"/>
  <c r="BR13" i="8"/>
  <c r="AW33" i="8"/>
  <c r="AW34" i="8" s="1"/>
  <c r="AV11" i="18"/>
  <c r="AW45" i="8" s="1"/>
  <c r="BO46" i="8"/>
  <c r="AW46" i="8"/>
  <c r="BN58" i="25"/>
  <c r="CF58" i="25" s="1"/>
  <c r="CX58" i="25" s="1"/>
  <c r="AV10" i="25"/>
  <c r="AV11" i="25" s="1"/>
  <c r="AW59" i="23"/>
  <c r="AW12" i="23"/>
  <c r="AR30" i="10"/>
  <c r="AR10" i="10"/>
  <c r="AV42" i="8"/>
  <c r="AU13" i="25"/>
  <c r="AU14" i="25" s="1"/>
  <c r="AW57" i="19"/>
  <c r="AW10" i="19" s="1"/>
  <c r="AW11" i="19" s="1"/>
  <c r="AW12" i="19"/>
  <c r="AV52" i="8"/>
  <c r="BC8" i="10" s="1"/>
  <c r="AV65" i="8"/>
  <c r="BC33" i="10" s="1"/>
  <c r="AW59" i="25"/>
  <c r="AW12" i="25"/>
  <c r="AT53" i="8"/>
  <c r="AW57" i="18"/>
  <c r="AW10" i="18" s="1"/>
  <c r="AW12" i="18"/>
  <c r="AW12" i="24"/>
  <c r="AW59" i="24"/>
  <c r="AW12" i="20"/>
  <c r="AW57" i="20"/>
  <c r="AW10" i="20" s="1"/>
  <c r="AW11" i="20" s="1"/>
  <c r="AV41" i="8"/>
  <c r="AU13" i="24"/>
  <c r="AU14" i="24" s="1"/>
  <c r="AU40" i="8"/>
  <c r="AU51" i="8" s="1"/>
  <c r="AT13" i="23"/>
  <c r="AT14" i="23" s="1"/>
  <c r="BO47" i="8"/>
  <c r="AW47" i="8"/>
  <c r="AU11" i="23"/>
  <c r="AV10" i="24"/>
  <c r="AV11" i="24" s="1"/>
  <c r="BN58" i="24"/>
  <c r="CF58" i="24" s="1"/>
  <c r="CX58" i="24" s="1"/>
  <c r="BQ28" i="8"/>
  <c r="BQ68" i="8" s="1"/>
  <c r="BQ15" i="8"/>
  <c r="CD41" i="8"/>
  <c r="CE41" i="8"/>
  <c r="CE42" i="8"/>
  <c r="CD40" i="8"/>
  <c r="AB32" i="8"/>
  <c r="AA36" i="8"/>
  <c r="AA57" i="8"/>
  <c r="AD69" i="8"/>
  <c r="AE29" i="8"/>
  <c r="AE67" i="8" s="1"/>
  <c r="BB7" i="10" l="1"/>
  <c r="CD51" i="8"/>
  <c r="DB55" i="8" s="1"/>
  <c r="BB17" i="10"/>
  <c r="BC17" i="10"/>
  <c r="AT55" i="8"/>
  <c r="AS14" i="10" s="1"/>
  <c r="AY63" i="8"/>
  <c r="AY62" i="8"/>
  <c r="AZ31" i="8"/>
  <c r="AW52" i="8"/>
  <c r="BD8" i="10" s="1"/>
  <c r="AT21" i="10"/>
  <c r="AU18" i="10"/>
  <c r="BR15" i="8"/>
  <c r="AS30" i="10"/>
  <c r="AS10" i="10"/>
  <c r="AU53" i="8"/>
  <c r="AX12" i="20"/>
  <c r="AX58" i="20"/>
  <c r="AX10" i="20" s="1"/>
  <c r="AX11" i="20" s="1"/>
  <c r="BR28" i="8"/>
  <c r="BR68" i="8" s="1"/>
  <c r="AW41" i="8"/>
  <c r="AV13" i="24"/>
  <c r="AV14" i="24" s="1"/>
  <c r="AX60" i="25"/>
  <c r="AX12" i="25"/>
  <c r="AV40" i="8"/>
  <c r="AV51" i="8" s="1"/>
  <c r="BC7" i="10" s="1"/>
  <c r="AU13" i="23"/>
  <c r="BO59" i="24"/>
  <c r="CG59" i="24" s="1"/>
  <c r="CY59" i="24" s="1"/>
  <c r="AW10" i="24"/>
  <c r="AW11" i="24" s="1"/>
  <c r="BO59" i="25"/>
  <c r="CG59" i="25" s="1"/>
  <c r="CY59" i="25" s="1"/>
  <c r="AW10" i="25"/>
  <c r="AW11" i="25" s="1"/>
  <c r="AX12" i="18"/>
  <c r="AX58" i="18"/>
  <c r="AX10" i="18" s="1"/>
  <c r="BO59" i="23"/>
  <c r="CG59" i="23" s="1"/>
  <c r="CY59" i="23" s="1"/>
  <c r="AW10" i="23"/>
  <c r="BO52" i="8"/>
  <c r="BS13" i="8"/>
  <c r="BS18" i="8"/>
  <c r="BS21" i="8" s="1"/>
  <c r="BS25" i="8" s="1"/>
  <c r="BS14" i="8"/>
  <c r="BT10" i="8"/>
  <c r="BT11" i="8" s="1"/>
  <c r="BS19" i="8"/>
  <c r="BS22" i="8" s="1"/>
  <c r="BS26" i="8" s="1"/>
  <c r="AX60" i="24"/>
  <c r="AX12" i="24"/>
  <c r="AX58" i="19"/>
  <c r="AX10" i="19" s="1"/>
  <c r="AX11" i="19" s="1"/>
  <c r="AX12" i="19"/>
  <c r="AW42" i="8"/>
  <c r="AV13" i="25"/>
  <c r="AV14" i="25" s="1"/>
  <c r="BP47" i="8"/>
  <c r="AX47" i="8"/>
  <c r="AX12" i="23"/>
  <c r="AX60" i="23"/>
  <c r="AX33" i="8"/>
  <c r="AX34" i="8" s="1"/>
  <c r="AW11" i="18"/>
  <c r="AX45" i="8" s="1"/>
  <c r="BP46" i="8"/>
  <c r="AX46" i="8"/>
  <c r="AX65" i="8"/>
  <c r="AV11" i="23"/>
  <c r="CP55" i="8"/>
  <c r="CE40" i="8"/>
  <c r="CE51" i="8" s="1"/>
  <c r="AC32" i="8"/>
  <c r="AB36" i="8"/>
  <c r="AE69" i="8"/>
  <c r="AF29" i="8"/>
  <c r="AF67" i="8" s="1"/>
  <c r="AB57" i="8"/>
  <c r="AZ63" i="8" l="1"/>
  <c r="BP52" i="8"/>
  <c r="BP53" i="8" s="1"/>
  <c r="AZ62" i="8"/>
  <c r="BE33" i="10"/>
  <c r="AU55" i="8"/>
  <c r="BA31" i="8"/>
  <c r="AU21" i="10"/>
  <c r="AU14" i="23"/>
  <c r="BS15" i="8"/>
  <c r="AV18" i="10"/>
  <c r="AY12" i="18"/>
  <c r="AY59" i="18"/>
  <c r="AY10" i="18" s="1"/>
  <c r="BQ46" i="8"/>
  <c r="AY46" i="8"/>
  <c r="BO53" i="8"/>
  <c r="AV53" i="8"/>
  <c r="AY61" i="23"/>
  <c r="AY12" i="23"/>
  <c r="AT30" i="10"/>
  <c r="AT10" i="10"/>
  <c r="BP60" i="23"/>
  <c r="CH60" i="23" s="1"/>
  <c r="CZ60" i="23" s="1"/>
  <c r="AX10" i="23"/>
  <c r="AY12" i="20"/>
  <c r="AY59" i="20"/>
  <c r="AY10" i="20" s="1"/>
  <c r="AY11" i="20" s="1"/>
  <c r="BT14" i="8"/>
  <c r="BU10" i="8"/>
  <c r="BU11" i="8" s="1"/>
  <c r="BT18" i="8"/>
  <c r="BT21" i="8" s="1"/>
  <c r="BT25" i="8" s="1"/>
  <c r="BT19" i="8"/>
  <c r="BT22" i="8" s="1"/>
  <c r="BT26" i="8" s="1"/>
  <c r="BT13" i="8"/>
  <c r="BT15" i="8" s="1"/>
  <c r="AW11" i="23"/>
  <c r="AW40" i="8"/>
  <c r="AW51" i="8" s="1"/>
  <c r="BD7" i="10" s="1"/>
  <c r="AV13" i="23"/>
  <c r="AY65" i="8"/>
  <c r="AY59" i="19"/>
  <c r="AY10" i="19" s="1"/>
  <c r="AY11" i="19" s="1"/>
  <c r="AY12" i="19"/>
  <c r="AX10" i="24"/>
  <c r="AX11" i="24" s="1"/>
  <c r="BP60" i="24"/>
  <c r="CH60" i="24" s="1"/>
  <c r="CZ60" i="24" s="1"/>
  <c r="AX42" i="8"/>
  <c r="AW13" i="25"/>
  <c r="AW14" i="25" s="1"/>
  <c r="BP60" i="25"/>
  <c r="CH60" i="25" s="1"/>
  <c r="CZ60" i="25" s="1"/>
  <c r="AX10" i="25"/>
  <c r="AX11" i="25" s="1"/>
  <c r="AY12" i="25"/>
  <c r="AY61" i="25"/>
  <c r="AX41" i="8"/>
  <c r="AW13" i="24"/>
  <c r="AW14" i="24" s="1"/>
  <c r="AX52" i="8"/>
  <c r="BE8" i="10" s="1"/>
  <c r="BS28" i="8"/>
  <c r="BS68" i="8" s="1"/>
  <c r="AY33" i="8"/>
  <c r="AY34" i="8" s="1"/>
  <c r="AX11" i="18"/>
  <c r="AY45" i="8" s="1"/>
  <c r="AY12" i="24"/>
  <c r="AY61" i="24"/>
  <c r="BQ47" i="8"/>
  <c r="AY47" i="8"/>
  <c r="DC55" i="8"/>
  <c r="CQ55" i="8"/>
  <c r="AD32" i="8"/>
  <c r="AC36" i="8"/>
  <c r="AF69" i="8"/>
  <c r="AG29" i="8"/>
  <c r="AG67" i="8" s="1"/>
  <c r="AC57" i="8"/>
  <c r="BD17" i="10" l="1"/>
  <c r="BB31" i="8"/>
  <c r="BF33" i="10"/>
  <c r="AV55" i="8"/>
  <c r="BA63" i="8"/>
  <c r="BA62" i="8"/>
  <c r="AV21" i="10"/>
  <c r="AW18" i="10"/>
  <c r="AY52" i="8"/>
  <c r="BF8" i="10" s="1"/>
  <c r="AV14" i="23"/>
  <c r="AZ12" i="23"/>
  <c r="AZ62" i="23"/>
  <c r="AY10" i="25"/>
  <c r="AY11" i="25" s="1"/>
  <c r="BQ61" i="25"/>
  <c r="CI61" i="25" s="1"/>
  <c r="DA61" i="25" s="1"/>
  <c r="AZ12" i="18"/>
  <c r="AZ60" i="18"/>
  <c r="AZ10" i="18" s="1"/>
  <c r="AY41" i="8"/>
  <c r="AX13" i="24"/>
  <c r="AX14" i="24" s="1"/>
  <c r="AW53" i="8"/>
  <c r="BQ61" i="23"/>
  <c r="CI61" i="23" s="1"/>
  <c r="DA61" i="23" s="1"/>
  <c r="AY10" i="23"/>
  <c r="AY10" i="24"/>
  <c r="AY11" i="24" s="1"/>
  <c r="BQ61" i="24"/>
  <c r="CI61" i="24" s="1"/>
  <c r="DA61" i="24" s="1"/>
  <c r="AZ12" i="24"/>
  <c r="AZ62" i="24"/>
  <c r="AY42" i="8"/>
  <c r="AX13" i="25"/>
  <c r="AX14" i="25" s="1"/>
  <c r="AX40" i="8"/>
  <c r="AX51" i="8" s="1"/>
  <c r="AW13" i="23"/>
  <c r="BT28" i="8"/>
  <c r="BT68" i="8" s="1"/>
  <c r="BR47" i="8"/>
  <c r="AZ47" i="8"/>
  <c r="AZ60" i="19"/>
  <c r="AZ10" i="19" s="1"/>
  <c r="AZ11" i="19" s="1"/>
  <c r="AZ12" i="19"/>
  <c r="BQ52" i="8"/>
  <c r="AX11" i="23"/>
  <c r="AZ62" i="25"/>
  <c r="AZ12" i="25"/>
  <c r="BR46" i="8"/>
  <c r="AZ46" i="8"/>
  <c r="BV10" i="8"/>
  <c r="BV11" i="8" s="1"/>
  <c r="BU19" i="8"/>
  <c r="BU22" i="8" s="1"/>
  <c r="BU26" i="8" s="1"/>
  <c r="BU14" i="8"/>
  <c r="BU18" i="8"/>
  <c r="BU21" i="8" s="1"/>
  <c r="BU25" i="8" s="1"/>
  <c r="BU13" i="8"/>
  <c r="AU30" i="10"/>
  <c r="AU10" i="10"/>
  <c r="AZ12" i="20"/>
  <c r="AZ60" i="20"/>
  <c r="AZ10" i="20" s="1"/>
  <c r="AZ11" i="20" s="1"/>
  <c r="AZ33" i="8"/>
  <c r="AZ34" i="8" s="1"/>
  <c r="AY11" i="18"/>
  <c r="AZ45" i="8" s="1"/>
  <c r="AE32" i="8"/>
  <c r="AD36" i="8"/>
  <c r="AG69" i="8"/>
  <c r="AH29" i="8"/>
  <c r="AH67" i="8" s="1"/>
  <c r="AD57" i="8"/>
  <c r="BE7" i="10" l="1"/>
  <c r="BE17" i="10"/>
  <c r="AW55" i="8"/>
  <c r="AV14" i="10" s="1"/>
  <c r="BB63" i="8"/>
  <c r="BB62" i="8"/>
  <c r="BC31" i="8"/>
  <c r="AZ65" i="8"/>
  <c r="AW21" i="10"/>
  <c r="AX18" i="10"/>
  <c r="AW14" i="23"/>
  <c r="AZ52" i="8"/>
  <c r="BG8" i="10" s="1"/>
  <c r="BR52" i="8"/>
  <c r="BR53" i="8" s="1"/>
  <c r="AZ42" i="8"/>
  <c r="AY13" i="25"/>
  <c r="AY14" i="25" s="1"/>
  <c r="BU28" i="8"/>
  <c r="BU68" i="8" s="1"/>
  <c r="AY40" i="8"/>
  <c r="AY51" i="8" s="1"/>
  <c r="BF7" i="10" s="1"/>
  <c r="AX13" i="23"/>
  <c r="BQ53" i="8"/>
  <c r="BR62" i="24"/>
  <c r="CJ62" i="24" s="1"/>
  <c r="DB62" i="24" s="1"/>
  <c r="AZ10" i="24"/>
  <c r="AZ11" i="24" s="1"/>
  <c r="BA61" i="18"/>
  <c r="BA10" i="18" s="1"/>
  <c r="BA12" i="18"/>
  <c r="AV30" i="10"/>
  <c r="AV10" i="10"/>
  <c r="BA63" i="23"/>
  <c r="BA12" i="23"/>
  <c r="BS46" i="8"/>
  <c r="BA46" i="8"/>
  <c r="BA63" i="25"/>
  <c r="BA12" i="25"/>
  <c r="AY11" i="23"/>
  <c r="BA12" i="19"/>
  <c r="BA61" i="19"/>
  <c r="BA10" i="19" s="1"/>
  <c r="BA11" i="19" s="1"/>
  <c r="BR62" i="23"/>
  <c r="CJ62" i="23" s="1"/>
  <c r="DB62" i="23" s="1"/>
  <c r="AZ10" i="23"/>
  <c r="BA61" i="20"/>
  <c r="BA10" i="20" s="1"/>
  <c r="BA11" i="20" s="1"/>
  <c r="BA12" i="20"/>
  <c r="BA33" i="8"/>
  <c r="BA34" i="8" s="1"/>
  <c r="AZ11" i="18"/>
  <c r="BA45" i="8" s="1"/>
  <c r="BS47" i="8"/>
  <c r="BA47" i="8"/>
  <c r="BU15" i="8"/>
  <c r="BV14" i="8"/>
  <c r="BV19" i="8"/>
  <c r="BV22" i="8" s="1"/>
  <c r="BV26" i="8" s="1"/>
  <c r="BV18" i="8"/>
  <c r="BV21" i="8" s="1"/>
  <c r="BV25" i="8" s="1"/>
  <c r="BW10" i="8"/>
  <c r="BW11" i="8" s="1"/>
  <c r="BV13" i="8"/>
  <c r="BV15" i="8" s="1"/>
  <c r="AZ10" i="25"/>
  <c r="AZ11" i="25" s="1"/>
  <c r="BR62" i="25"/>
  <c r="CJ62" i="25" s="1"/>
  <c r="DB62" i="25" s="1"/>
  <c r="BA63" i="24"/>
  <c r="BA12" i="24"/>
  <c r="AX53" i="8"/>
  <c r="AZ41" i="8"/>
  <c r="AY13" i="24"/>
  <c r="AY14" i="24" s="1"/>
  <c r="AF32" i="8"/>
  <c r="AE36" i="8"/>
  <c r="AH69" i="8"/>
  <c r="AI29" i="8"/>
  <c r="AI67" i="8" s="1"/>
  <c r="AE57" i="8"/>
  <c r="BC63" i="8" l="1"/>
  <c r="BF17" i="10"/>
  <c r="BG33" i="10"/>
  <c r="AX21" i="10"/>
  <c r="BC62" i="8"/>
  <c r="AX55" i="8"/>
  <c r="BD31" i="8"/>
  <c r="BA52" i="8"/>
  <c r="BH8" i="10" s="1"/>
  <c r="AZ18" i="10"/>
  <c r="BS52" i="8"/>
  <c r="BS53" i="8" s="1"/>
  <c r="AY18" i="10"/>
  <c r="AY21" i="10" s="1"/>
  <c r="AX14" i="23"/>
  <c r="BA65" i="8"/>
  <c r="BH33" i="10" s="1"/>
  <c r="BB33" i="8"/>
  <c r="BB34" i="8" s="1"/>
  <c r="BA11" i="18"/>
  <c r="BB45" i="8" s="1"/>
  <c r="BT46" i="8"/>
  <c r="BB46" i="8"/>
  <c r="BB12" i="20"/>
  <c r="BB62" i="20"/>
  <c r="BB10" i="20" s="1"/>
  <c r="BB11" i="20" s="1"/>
  <c r="BS63" i="23"/>
  <c r="CK63" i="23" s="1"/>
  <c r="DC63" i="23" s="1"/>
  <c r="BA10" i="23"/>
  <c r="BB64" i="25"/>
  <c r="BB12" i="25"/>
  <c r="BV28" i="8"/>
  <c r="BV68" i="8" s="1"/>
  <c r="AZ11" i="23"/>
  <c r="BS63" i="25"/>
  <c r="CK63" i="25" s="1"/>
  <c r="DC63" i="25" s="1"/>
  <c r="BA10" i="25"/>
  <c r="BA11" i="25" s="1"/>
  <c r="BB12" i="19"/>
  <c r="BB62" i="19"/>
  <c r="BB10" i="19" s="1"/>
  <c r="BB11" i="19" s="1"/>
  <c r="AY53" i="8"/>
  <c r="BB12" i="23"/>
  <c r="BB64" i="23"/>
  <c r="BB12" i="24"/>
  <c r="BB64" i="24"/>
  <c r="BS63" i="24"/>
  <c r="CK63" i="24" s="1"/>
  <c r="DC63" i="24" s="1"/>
  <c r="BA10" i="24"/>
  <c r="BA11" i="24" s="1"/>
  <c r="BW14" i="8"/>
  <c r="BW13" i="8"/>
  <c r="BX10" i="8"/>
  <c r="BX11" i="8" s="1"/>
  <c r="BW19" i="8"/>
  <c r="BW22" i="8" s="1"/>
  <c r="BW26" i="8" s="1"/>
  <c r="BW18" i="8"/>
  <c r="BW21" i="8" s="1"/>
  <c r="BW25" i="8" s="1"/>
  <c r="BA41" i="8"/>
  <c r="AZ13" i="24"/>
  <c r="AZ14" i="24" s="1"/>
  <c r="AW30" i="10"/>
  <c r="AW10" i="10"/>
  <c r="BA42" i="8"/>
  <c r="AZ13" i="25"/>
  <c r="AZ14" i="25" s="1"/>
  <c r="BT47" i="8"/>
  <c r="BB47" i="8"/>
  <c r="AZ40" i="8"/>
  <c r="AZ51" i="8" s="1"/>
  <c r="BG7" i="10" s="1"/>
  <c r="AY13" i="23"/>
  <c r="AY14" i="23" s="1"/>
  <c r="BB12" i="18"/>
  <c r="BB62" i="18"/>
  <c r="BB10" i="18" s="1"/>
  <c r="AG32" i="8"/>
  <c r="AF36" i="8"/>
  <c r="AI69" i="8"/>
  <c r="AJ29" i="8"/>
  <c r="AJ67" i="8" s="1"/>
  <c r="AF57" i="8"/>
  <c r="BD63" i="8" l="1"/>
  <c r="BH17" i="10"/>
  <c r="BG17" i="10"/>
  <c r="AY55" i="8"/>
  <c r="AX14" i="10" s="1"/>
  <c r="BD62" i="8"/>
  <c r="BE31" i="8"/>
  <c r="BW15" i="8"/>
  <c r="BB41" i="8"/>
  <c r="BA13" i="24"/>
  <c r="BA14" i="24" s="1"/>
  <c r="BT64" i="23"/>
  <c r="CL64" i="23" s="1"/>
  <c r="DD64" i="23" s="1"/>
  <c r="BB10" i="23"/>
  <c r="BC63" i="19"/>
  <c r="BC10" i="19" s="1"/>
  <c r="BC11" i="19" s="1"/>
  <c r="BC12" i="19"/>
  <c r="BX13" i="8"/>
  <c r="BX18" i="8"/>
  <c r="BX21" i="8" s="1"/>
  <c r="BX25" i="8" s="1"/>
  <c r="BX19" i="8"/>
  <c r="BX22" i="8" s="1"/>
  <c r="BX26" i="8" s="1"/>
  <c r="BY10" i="8"/>
  <c r="BY11" i="8" s="1"/>
  <c r="BX14" i="8"/>
  <c r="BC65" i="24"/>
  <c r="BC12" i="24"/>
  <c r="BT64" i="25"/>
  <c r="CL64" i="25" s="1"/>
  <c r="DD64" i="25" s="1"/>
  <c r="BB10" i="25"/>
  <c r="BB11" i="25" s="1"/>
  <c r="BT52" i="8"/>
  <c r="BC12" i="20"/>
  <c r="BC63" i="20"/>
  <c r="BC10" i="20" s="1"/>
  <c r="BC11" i="20" s="1"/>
  <c r="BC33" i="8"/>
  <c r="BC34" i="8" s="1"/>
  <c r="BB11" i="18"/>
  <c r="BC45" i="8" s="1"/>
  <c r="AZ53" i="8"/>
  <c r="BU46" i="8"/>
  <c r="BC46" i="8"/>
  <c r="BA40" i="8"/>
  <c r="BA51" i="8" s="1"/>
  <c r="BH7" i="10" s="1"/>
  <c r="AZ13" i="23"/>
  <c r="AZ21" i="10" s="1"/>
  <c r="BC65" i="25"/>
  <c r="BC12" i="25"/>
  <c r="BU47" i="8"/>
  <c r="BC47" i="8"/>
  <c r="BB52" i="8"/>
  <c r="BI8" i="10" s="1"/>
  <c r="BB42" i="8"/>
  <c r="BA13" i="25"/>
  <c r="BA14" i="25" s="1"/>
  <c r="BA11" i="23"/>
  <c r="BC63" i="18"/>
  <c r="BC10" i="18" s="1"/>
  <c r="BC12" i="18"/>
  <c r="BW28" i="8"/>
  <c r="BW68" i="8" s="1"/>
  <c r="BT64" i="24"/>
  <c r="CL64" i="24" s="1"/>
  <c r="DD64" i="24" s="1"/>
  <c r="BB10" i="24"/>
  <c r="BB11" i="24" s="1"/>
  <c r="BB65" i="8"/>
  <c r="BI33" i="10" s="1"/>
  <c r="AX30" i="10"/>
  <c r="AX10" i="10"/>
  <c r="BC65" i="23"/>
  <c r="BC12" i="23"/>
  <c r="AH32" i="8"/>
  <c r="AG36" i="8"/>
  <c r="AJ69" i="8"/>
  <c r="AK29" i="8"/>
  <c r="AK67" i="8" s="1"/>
  <c r="AG57" i="8"/>
  <c r="BE62" i="8" l="1"/>
  <c r="BE63" i="8"/>
  <c r="AZ55" i="8"/>
  <c r="BC65" i="8"/>
  <c r="BJ33" i="10" s="1"/>
  <c r="BF31" i="8"/>
  <c r="BD65" i="8"/>
  <c r="BK33" i="10" s="1"/>
  <c r="BU52" i="8"/>
  <c r="BU53" i="8" s="1"/>
  <c r="BA18" i="10"/>
  <c r="AZ14" i="23"/>
  <c r="AY30" i="10"/>
  <c r="AY10" i="10"/>
  <c r="BC42" i="8"/>
  <c r="BB13" i="25"/>
  <c r="BB14" i="25" s="1"/>
  <c r="BD12" i="25"/>
  <c r="BD66" i="25"/>
  <c r="BD64" i="19"/>
  <c r="BD10" i="19" s="1"/>
  <c r="BD11" i="19" s="1"/>
  <c r="BD12" i="19"/>
  <c r="BA53" i="8"/>
  <c r="BC52" i="8"/>
  <c r="BJ8" i="10" s="1"/>
  <c r="BV47" i="8"/>
  <c r="BD47" i="8"/>
  <c r="BX15" i="8"/>
  <c r="BC41" i="8"/>
  <c r="BB13" i="24"/>
  <c r="BB14" i="24" s="1"/>
  <c r="BD12" i="18"/>
  <c r="BD64" i="18"/>
  <c r="BD10" i="18" s="1"/>
  <c r="BV46" i="8"/>
  <c r="BD46" i="8"/>
  <c r="BB11" i="23"/>
  <c r="BD12" i="24"/>
  <c r="BD66" i="24"/>
  <c r="BD33" i="8"/>
  <c r="BD34" i="8" s="1"/>
  <c r="BC11" i="18"/>
  <c r="BD45" i="8" s="1"/>
  <c r="BB40" i="8"/>
  <c r="BB51" i="8" s="1"/>
  <c r="BI7" i="10" s="1"/>
  <c r="BA13" i="23"/>
  <c r="BX28" i="8"/>
  <c r="BX68" i="8" s="1"/>
  <c r="BG31" i="8"/>
  <c r="BU65" i="23"/>
  <c r="CM65" i="23" s="1"/>
  <c r="DE65" i="23" s="1"/>
  <c r="BC10" i="23"/>
  <c r="BD66" i="23"/>
  <c r="BD12" i="23"/>
  <c r="BD64" i="20"/>
  <c r="BD10" i="20" s="1"/>
  <c r="BD11" i="20" s="1"/>
  <c r="BD12" i="20"/>
  <c r="BU65" i="25"/>
  <c r="CM65" i="25" s="1"/>
  <c r="DE65" i="25" s="1"/>
  <c r="BC10" i="25"/>
  <c r="BC11" i="25" s="1"/>
  <c r="BT53" i="8"/>
  <c r="BU65" i="24"/>
  <c r="CM65" i="24" s="1"/>
  <c r="DE65" i="24" s="1"/>
  <c r="BC10" i="24"/>
  <c r="BC11" i="24" s="1"/>
  <c r="BY14" i="8"/>
  <c r="BZ10" i="8"/>
  <c r="BZ11" i="8" s="1"/>
  <c r="BY19" i="8"/>
  <c r="BY22" i="8" s="1"/>
  <c r="BY26" i="8" s="1"/>
  <c r="BY18" i="8"/>
  <c r="BY21" i="8" s="1"/>
  <c r="BY25" i="8" s="1"/>
  <c r="BY13" i="8"/>
  <c r="BY15" i="8" s="1"/>
  <c r="AI32" i="8"/>
  <c r="AH36" i="8"/>
  <c r="AK69" i="8"/>
  <c r="AL29" i="8"/>
  <c r="AL67" i="8" s="1"/>
  <c r="AH57" i="8"/>
  <c r="BF62" i="8" l="1"/>
  <c r="BI17" i="10"/>
  <c r="BA55" i="8"/>
  <c r="AZ14" i="10" s="1"/>
  <c r="BF63" i="8"/>
  <c r="BA21" i="10"/>
  <c r="BA14" i="23"/>
  <c r="BD52" i="8"/>
  <c r="BK8" i="10" s="1"/>
  <c r="BV52" i="8"/>
  <c r="BV53" i="8" s="1"/>
  <c r="BB18" i="10"/>
  <c r="BY28" i="8"/>
  <c r="BY68" i="8" s="1"/>
  <c r="BE12" i="19"/>
  <c r="BE65" i="19"/>
  <c r="BE10" i="19" s="1"/>
  <c r="BE11" i="19" s="1"/>
  <c r="BE12" i="24"/>
  <c r="BE67" i="24"/>
  <c r="BW46" i="8"/>
  <c r="BE46" i="8"/>
  <c r="BE12" i="20"/>
  <c r="BE65" i="20"/>
  <c r="BE10" i="20" s="1"/>
  <c r="BE11" i="20" s="1"/>
  <c r="BZ18" i="8"/>
  <c r="BZ21" i="8" s="1"/>
  <c r="BZ25" i="8" s="1"/>
  <c r="BZ13" i="8"/>
  <c r="CA10" i="8"/>
  <c r="CA11" i="8" s="1"/>
  <c r="BZ19" i="8"/>
  <c r="BZ22" i="8" s="1"/>
  <c r="BZ26" i="8" s="1"/>
  <c r="BZ14" i="8"/>
  <c r="BW47" i="8"/>
  <c r="BE47" i="8"/>
  <c r="BD10" i="23"/>
  <c r="BV66" i="23"/>
  <c r="CN66" i="23" s="1"/>
  <c r="DF66" i="23" s="1"/>
  <c r="BE67" i="25"/>
  <c r="BE12" i="25"/>
  <c r="BC40" i="8"/>
  <c r="BC51" i="8" s="1"/>
  <c r="BJ7" i="10" s="1"/>
  <c r="BB13" i="23"/>
  <c r="BE12" i="18"/>
  <c r="BE65" i="18"/>
  <c r="BE10" i="18" s="1"/>
  <c r="BD41" i="8"/>
  <c r="BC13" i="24"/>
  <c r="BC14" i="24" s="1"/>
  <c r="BV66" i="24"/>
  <c r="CN66" i="24" s="1"/>
  <c r="DF66" i="24" s="1"/>
  <c r="BD10" i="24"/>
  <c r="BD11" i="24" s="1"/>
  <c r="BD42" i="8"/>
  <c r="BC13" i="25"/>
  <c r="BC14" i="25" s="1"/>
  <c r="BC11" i="23"/>
  <c r="BE12" i="23"/>
  <c r="BG62" i="8" s="1"/>
  <c r="BE67" i="23"/>
  <c r="BB53" i="8"/>
  <c r="BE33" i="8"/>
  <c r="BE34" i="8" s="1"/>
  <c r="BD11" i="18"/>
  <c r="BE45" i="8" s="1"/>
  <c r="AZ30" i="10"/>
  <c r="AZ10" i="10"/>
  <c r="BV66" i="25"/>
  <c r="CN66" i="25" s="1"/>
  <c r="DF66" i="25" s="1"/>
  <c r="BD10" i="25"/>
  <c r="BD11" i="25" s="1"/>
  <c r="AJ32" i="8"/>
  <c r="AI36" i="8"/>
  <c r="AI57" i="8"/>
  <c r="AL69" i="8"/>
  <c r="AM29" i="8"/>
  <c r="AM67" i="8" s="1"/>
  <c r="BB21" i="10" l="1"/>
  <c r="BG63" i="8"/>
  <c r="BJ17" i="10"/>
  <c r="BZ15" i="8"/>
  <c r="BB55" i="8"/>
  <c r="BH31" i="8"/>
  <c r="BE65" i="8"/>
  <c r="BE52" i="8"/>
  <c r="BL8" i="10" s="1"/>
  <c r="BB14" i="23"/>
  <c r="BC18" i="10"/>
  <c r="BW67" i="23"/>
  <c r="CO67" i="23" s="1"/>
  <c r="DG67" i="23" s="1"/>
  <c r="BE10" i="23"/>
  <c r="BX47" i="8"/>
  <c r="BF47" i="8"/>
  <c r="BW67" i="24"/>
  <c r="CO67" i="24" s="1"/>
  <c r="DG67" i="24" s="1"/>
  <c r="BE10" i="24"/>
  <c r="BE11" i="24" s="1"/>
  <c r="BF12" i="19"/>
  <c r="BF66" i="19"/>
  <c r="BF10" i="19" s="1"/>
  <c r="BF11" i="19" s="1"/>
  <c r="BF68" i="25"/>
  <c r="BF12" i="25"/>
  <c r="BE41" i="8"/>
  <c r="BD13" i="24"/>
  <c r="BD14" i="24" s="1"/>
  <c r="CA19" i="8"/>
  <c r="CA22" i="8" s="1"/>
  <c r="CA26" i="8" s="1"/>
  <c r="CA14" i="8"/>
  <c r="CB10" i="8"/>
  <c r="CB11" i="8" s="1"/>
  <c r="CA18" i="8"/>
  <c r="CA21" i="8" s="1"/>
  <c r="CA25" i="8" s="1"/>
  <c r="CA13" i="8"/>
  <c r="BF12" i="20"/>
  <c r="BF66" i="20"/>
  <c r="BF10" i="20" s="1"/>
  <c r="BF11" i="20" s="1"/>
  <c r="BE42" i="8"/>
  <c r="BD13" i="25"/>
  <c r="BD14" i="25" s="1"/>
  <c r="BD40" i="8"/>
  <c r="BD51" i="8" s="1"/>
  <c r="BK7" i="10" s="1"/>
  <c r="BC13" i="23"/>
  <c r="BC14" i="23" s="1"/>
  <c r="BF33" i="8"/>
  <c r="BF34" i="8" s="1"/>
  <c r="BE11" i="18"/>
  <c r="BF45" i="8" s="1"/>
  <c r="BW67" i="25"/>
  <c r="CO67" i="25" s="1"/>
  <c r="DG67" i="25" s="1"/>
  <c r="BE10" i="25"/>
  <c r="BE11" i="25" s="1"/>
  <c r="BF68" i="24"/>
  <c r="BF12" i="24"/>
  <c r="BD11" i="23"/>
  <c r="BX46" i="8"/>
  <c r="BF46" i="8"/>
  <c r="BA30" i="10"/>
  <c r="BA10" i="10"/>
  <c r="BF65" i="8"/>
  <c r="BM33" i="10" s="1"/>
  <c r="BC53" i="8"/>
  <c r="BO55" i="8"/>
  <c r="BZ28" i="8"/>
  <c r="BZ68" i="8" s="1"/>
  <c r="BW52" i="8"/>
  <c r="BF12" i="18"/>
  <c r="BF66" i="18"/>
  <c r="BF10" i="18" s="1"/>
  <c r="BF12" i="23"/>
  <c r="BF68" i="23"/>
  <c r="AK32" i="8"/>
  <c r="AJ36" i="8"/>
  <c r="AJ57" i="8"/>
  <c r="AN29" i="8"/>
  <c r="AN67" i="8" s="1"/>
  <c r="AM69" i="8"/>
  <c r="BH63" i="8" l="1"/>
  <c r="BL33" i="10"/>
  <c r="BK17" i="10"/>
  <c r="BX52" i="8"/>
  <c r="BX53" i="8" s="1"/>
  <c r="BL17" i="10"/>
  <c r="BH62" i="8"/>
  <c r="BC55" i="8"/>
  <c r="BI31" i="8"/>
  <c r="CA15" i="8"/>
  <c r="BF52" i="8"/>
  <c r="BM8" i="10" s="1"/>
  <c r="BM18" i="10" s="1"/>
  <c r="BD18" i="10"/>
  <c r="BG65" i="8"/>
  <c r="BN33" i="10" s="1"/>
  <c r="BC21" i="10"/>
  <c r="BG12" i="23"/>
  <c r="BG69" i="23"/>
  <c r="BE40" i="8"/>
  <c r="BE51" i="8" s="1"/>
  <c r="BD13" i="23"/>
  <c r="BX68" i="23"/>
  <c r="CP68" i="23" s="1"/>
  <c r="DH68" i="23" s="1"/>
  <c r="BF10" i="23"/>
  <c r="BW53" i="8"/>
  <c r="BG12" i="24"/>
  <c r="BG69" i="24"/>
  <c r="BF10" i="24"/>
  <c r="BF11" i="24" s="1"/>
  <c r="BX68" i="24"/>
  <c r="CP68" i="24" s="1"/>
  <c r="DH68" i="24" s="1"/>
  <c r="BG67" i="20"/>
  <c r="BG10" i="20" s="1"/>
  <c r="BG11" i="20" s="1"/>
  <c r="BG12" i="20"/>
  <c r="CA28" i="8"/>
  <c r="CA68" i="8" s="1"/>
  <c r="BF41" i="8"/>
  <c r="BE13" i="24"/>
  <c r="BE14" i="24" s="1"/>
  <c r="BY47" i="8"/>
  <c r="BG47" i="8"/>
  <c r="CB19" i="8"/>
  <c r="CB22" i="8" s="1"/>
  <c r="CB26" i="8" s="1"/>
  <c r="CB18" i="8"/>
  <c r="CB21" i="8" s="1"/>
  <c r="CB25" i="8" s="1"/>
  <c r="CC10" i="8"/>
  <c r="CC11" i="8" s="1"/>
  <c r="CB14" i="8"/>
  <c r="CB13" i="8"/>
  <c r="BF10" i="25"/>
  <c r="BF11" i="25" s="1"/>
  <c r="BX68" i="25"/>
  <c r="CP68" i="25" s="1"/>
  <c r="DH68" i="25" s="1"/>
  <c r="BE11" i="23"/>
  <c r="BG33" i="8"/>
  <c r="BG34" i="8" s="1"/>
  <c r="BF11" i="18"/>
  <c r="BG45" i="8" s="1"/>
  <c r="BG12" i="25"/>
  <c r="BG69" i="25"/>
  <c r="BG12" i="19"/>
  <c r="BG67" i="19"/>
  <c r="BG10" i="19" s="1"/>
  <c r="BG11" i="19" s="1"/>
  <c r="BY46" i="8"/>
  <c r="BG46" i="8"/>
  <c r="BF42" i="8"/>
  <c r="BE13" i="25"/>
  <c r="BE14" i="25" s="1"/>
  <c r="BB30" i="10"/>
  <c r="BB10" i="10"/>
  <c r="BD53" i="8"/>
  <c r="BP55" i="8"/>
  <c r="BG12" i="18"/>
  <c r="BG67" i="18"/>
  <c r="BG10" i="18" s="1"/>
  <c r="AL32" i="8"/>
  <c r="AK36" i="8"/>
  <c r="AN69" i="8"/>
  <c r="AO29" i="8"/>
  <c r="AO67" i="8" s="1"/>
  <c r="AK57" i="8"/>
  <c r="BD21" i="10" l="1"/>
  <c r="BJ31" i="8"/>
  <c r="BL7" i="10"/>
  <c r="BI63" i="8"/>
  <c r="BI62" i="8"/>
  <c r="BD55" i="8"/>
  <c r="BC14" i="10" s="1"/>
  <c r="CB15" i="8"/>
  <c r="BY52" i="8"/>
  <c r="BY53" i="8" s="1"/>
  <c r="BG52" i="8"/>
  <c r="BN8" i="10" s="1"/>
  <c r="BN18" i="10" s="1"/>
  <c r="BE18" i="10"/>
  <c r="BD14" i="23"/>
  <c r="BH33" i="8"/>
  <c r="BH34" i="8" s="1"/>
  <c r="BG11" i="18"/>
  <c r="BH45" i="8" s="1"/>
  <c r="BF40" i="8"/>
  <c r="BF51" i="8" s="1"/>
  <c r="BM7" i="10" s="1"/>
  <c r="BE13" i="23"/>
  <c r="BH70" i="24"/>
  <c r="BH12" i="24"/>
  <c r="BZ46" i="8"/>
  <c r="BH46" i="8"/>
  <c r="BH12" i="19"/>
  <c r="BH68" i="19"/>
  <c r="BH10" i="19" s="1"/>
  <c r="BH11" i="19" s="1"/>
  <c r="BH12" i="20"/>
  <c r="BH68" i="20"/>
  <c r="BH10" i="20" s="1"/>
  <c r="BH11" i="20" s="1"/>
  <c r="BY69" i="25"/>
  <c r="CQ69" i="25" s="1"/>
  <c r="DI69" i="25" s="1"/>
  <c r="BG10" i="25"/>
  <c r="BG11" i="25" s="1"/>
  <c r="BG42" i="8"/>
  <c r="BF13" i="25"/>
  <c r="BF14" i="25" s="1"/>
  <c r="BG10" i="24"/>
  <c r="BG11" i="24" s="1"/>
  <c r="BY69" i="24"/>
  <c r="CQ69" i="24" s="1"/>
  <c r="DI69" i="24" s="1"/>
  <c r="BF11" i="23"/>
  <c r="BC30" i="10"/>
  <c r="BC10" i="10"/>
  <c r="CC19" i="8"/>
  <c r="CC22" i="8" s="1"/>
  <c r="CC26" i="8" s="1"/>
  <c r="CC14" i="8"/>
  <c r="CC18" i="8"/>
  <c r="CC21" i="8" s="1"/>
  <c r="CC25" i="8" s="1"/>
  <c r="CC13" i="8"/>
  <c r="CD10" i="8"/>
  <c r="CD11" i="8" s="1"/>
  <c r="BZ47" i="8"/>
  <c r="BH47" i="8"/>
  <c r="BH12" i="18"/>
  <c r="BH68" i="18"/>
  <c r="BH10" i="18" s="1"/>
  <c r="CB28" i="8"/>
  <c r="CB68" i="8" s="1"/>
  <c r="BH70" i="23"/>
  <c r="BH12" i="23"/>
  <c r="BY69" i="23"/>
  <c r="CQ69" i="23" s="1"/>
  <c r="DI69" i="23" s="1"/>
  <c r="BG10" i="23"/>
  <c r="BE53" i="8"/>
  <c r="BQ55" i="8"/>
  <c r="BH70" i="25"/>
  <c r="BH12" i="25"/>
  <c r="BG41" i="8"/>
  <c r="BF13" i="24"/>
  <c r="BF14" i="24" s="1"/>
  <c r="BH65" i="8"/>
  <c r="BO33" i="10" s="1"/>
  <c r="AM32" i="8"/>
  <c r="AN32" i="8" s="1"/>
  <c r="AL36" i="8"/>
  <c r="AO69" i="8"/>
  <c r="AP29" i="8"/>
  <c r="AP67" i="8" s="1"/>
  <c r="AL57" i="8"/>
  <c r="BM17" i="10" l="1"/>
  <c r="BM21" i="10" s="1"/>
  <c r="BM30" i="10"/>
  <c r="BM10" i="10"/>
  <c r="BK31" i="8"/>
  <c r="BJ63" i="8"/>
  <c r="BJ62" i="8"/>
  <c r="BE21" i="10"/>
  <c r="BE55" i="8"/>
  <c r="BD14" i="10" s="1"/>
  <c r="CC15" i="8"/>
  <c r="BE14" i="23"/>
  <c r="BF18" i="10"/>
  <c r="BZ52" i="8"/>
  <c r="BZ53" i="8" s="1"/>
  <c r="BI69" i="19"/>
  <c r="BI10" i="19" s="1"/>
  <c r="BI11" i="19" s="1"/>
  <c r="BI12" i="19"/>
  <c r="BD30" i="10"/>
  <c r="BD10" i="10"/>
  <c r="BZ70" i="23"/>
  <c r="CR70" i="23" s="1"/>
  <c r="DJ70" i="23" s="1"/>
  <c r="BH10" i="23"/>
  <c r="BI71" i="25"/>
  <c r="BI12" i="25"/>
  <c r="BH41" i="8"/>
  <c r="BG13" i="24"/>
  <c r="BG14" i="24" s="1"/>
  <c r="BF53" i="8"/>
  <c r="BR55" i="8"/>
  <c r="BZ70" i="25"/>
  <c r="CR70" i="25" s="1"/>
  <c r="DJ70" i="25" s="1"/>
  <c r="BH10" i="25"/>
  <c r="BH11" i="25" s="1"/>
  <c r="BI12" i="24"/>
  <c r="BI71" i="24"/>
  <c r="CA47" i="8"/>
  <c r="BI47" i="8"/>
  <c r="CA46" i="8"/>
  <c r="BI46" i="8"/>
  <c r="BH52" i="8"/>
  <c r="BO8" i="10" s="1"/>
  <c r="BO18" i="10" s="1"/>
  <c r="BH42" i="8"/>
  <c r="BG13" i="25"/>
  <c r="BG14" i="25" s="1"/>
  <c r="BI12" i="18"/>
  <c r="BI69" i="18"/>
  <c r="BI10" i="18" s="1"/>
  <c r="BI12" i="23"/>
  <c r="BI71" i="23"/>
  <c r="CC28" i="8"/>
  <c r="CC68" i="8" s="1"/>
  <c r="BG40" i="8"/>
  <c r="BG51" i="8" s="1"/>
  <c r="BF13" i="23"/>
  <c r="BI12" i="20"/>
  <c r="BI69" i="20"/>
  <c r="BI10" i="20" s="1"/>
  <c r="BI11" i="20" s="1"/>
  <c r="BG11" i="23"/>
  <c r="BI33" i="8"/>
  <c r="BI34" i="8" s="1"/>
  <c r="BH11" i="18"/>
  <c r="BI45" i="8" s="1"/>
  <c r="CD18" i="8"/>
  <c r="CD21" i="8" s="1"/>
  <c r="CD25" i="8" s="1"/>
  <c r="CE10" i="8"/>
  <c r="CE11" i="8" s="1"/>
  <c r="CD19" i="8"/>
  <c r="CD22" i="8" s="1"/>
  <c r="CD26" i="8" s="1"/>
  <c r="CD14" i="8"/>
  <c r="CD13" i="8"/>
  <c r="BZ70" i="24"/>
  <c r="CR70" i="24" s="1"/>
  <c r="DJ70" i="24" s="1"/>
  <c r="BH10" i="24"/>
  <c r="BH11" i="24" s="1"/>
  <c r="AM36" i="8"/>
  <c r="AP69" i="8"/>
  <c r="AQ29" i="8"/>
  <c r="AQ67" i="8" s="1"/>
  <c r="AM57" i="8"/>
  <c r="BK62" i="8" l="1"/>
  <c r="BN17" i="10"/>
  <c r="BN21" i="10" s="1"/>
  <c r="BO59" i="8" s="1"/>
  <c r="BN7" i="10"/>
  <c r="BK63" i="8"/>
  <c r="BL31" i="8"/>
  <c r="BF55" i="8"/>
  <c r="BE14" i="10" s="1"/>
  <c r="BF21" i="10"/>
  <c r="BI52" i="8"/>
  <c r="BP8" i="10" s="1"/>
  <c r="BP18" i="10" s="1"/>
  <c r="BI65" i="8"/>
  <c r="BH18" i="10"/>
  <c r="BF14" i="23"/>
  <c r="BG18" i="10"/>
  <c r="BJ65" i="8"/>
  <c r="BJ12" i="18"/>
  <c r="BJ70" i="18"/>
  <c r="BJ10" i="18" s="1"/>
  <c r="BG53" i="8"/>
  <c r="BS55" i="8"/>
  <c r="BE30" i="10"/>
  <c r="BE10" i="10"/>
  <c r="BI10" i="25"/>
  <c r="BI11" i="25" s="1"/>
  <c r="CA71" i="25"/>
  <c r="CS71" i="25" s="1"/>
  <c r="DK71" i="25" s="1"/>
  <c r="BI41" i="8"/>
  <c r="BH13" i="24"/>
  <c r="BH14" i="24" s="1"/>
  <c r="BJ12" i="19"/>
  <c r="BJ70" i="19"/>
  <c r="BJ10" i="19" s="1"/>
  <c r="BJ11" i="19" s="1"/>
  <c r="CB47" i="8"/>
  <c r="BJ47" i="8"/>
  <c r="BJ12" i="20"/>
  <c r="BJ70" i="20"/>
  <c r="BJ10" i="20" s="1"/>
  <c r="BJ11" i="20" s="1"/>
  <c r="CE18" i="8"/>
  <c r="CE21" i="8" s="1"/>
  <c r="CE25" i="8" s="1"/>
  <c r="CE13" i="8"/>
  <c r="CF10" i="8"/>
  <c r="CF11" i="8" s="1"/>
  <c r="CE19" i="8"/>
  <c r="CE22" i="8" s="1"/>
  <c r="CE26" i="8" s="1"/>
  <c r="CE14" i="8"/>
  <c r="BJ12" i="25"/>
  <c r="BJ72" i="25"/>
  <c r="CA71" i="24"/>
  <c r="CS71" i="24" s="1"/>
  <c r="DK71" i="24" s="1"/>
  <c r="BI10" i="24"/>
  <c r="BI11" i="24" s="1"/>
  <c r="BI42" i="8"/>
  <c r="BH13" i="25"/>
  <c r="BH14" i="25" s="1"/>
  <c r="CB46" i="8"/>
  <c r="BJ46" i="8"/>
  <c r="BJ33" i="8"/>
  <c r="BJ34" i="8" s="1"/>
  <c r="BI11" i="18"/>
  <c r="BJ45" i="8" s="1"/>
  <c r="BJ72" i="23"/>
  <c r="BJ12" i="23"/>
  <c r="CA71" i="23"/>
  <c r="CS71" i="23" s="1"/>
  <c r="DK71" i="23" s="1"/>
  <c r="BI10" i="23"/>
  <c r="BH11" i="23"/>
  <c r="CD15" i="8"/>
  <c r="CD28" i="8"/>
  <c r="CD68" i="8" s="1"/>
  <c r="BG13" i="23"/>
  <c r="BH40" i="8"/>
  <c r="BH51" i="8" s="1"/>
  <c r="BO7" i="10" s="1"/>
  <c r="BJ72" i="24"/>
  <c r="BJ12" i="24"/>
  <c r="CA52" i="8"/>
  <c r="AO32" i="8"/>
  <c r="AN36" i="8"/>
  <c r="AN57" i="8"/>
  <c r="AQ69" i="8"/>
  <c r="AR29" i="8"/>
  <c r="AR67" i="8" s="1"/>
  <c r="BQ33" i="10" l="1"/>
  <c r="BU33" i="10"/>
  <c r="BG21" i="10"/>
  <c r="BN30" i="10"/>
  <c r="BN10" i="10"/>
  <c r="BO30" i="10"/>
  <c r="BO10" i="10"/>
  <c r="BO17" i="10"/>
  <c r="BO21" i="10" s="1"/>
  <c r="BP59" i="8" s="1"/>
  <c r="BP33" i="10"/>
  <c r="BL63" i="8"/>
  <c r="BL62" i="8"/>
  <c r="BG55" i="8"/>
  <c r="BM31" i="8"/>
  <c r="BJ52" i="8"/>
  <c r="BU8" i="10" s="1"/>
  <c r="BU18" i="10" s="1"/>
  <c r="BI18" i="10"/>
  <c r="CE15" i="8"/>
  <c r="BG14" i="23"/>
  <c r="BK73" i="24"/>
  <c r="BK12" i="24"/>
  <c r="BJ41" i="8"/>
  <c r="BI13" i="24"/>
  <c r="BI14" i="24" s="1"/>
  <c r="BK12" i="18"/>
  <c r="BK71" i="18"/>
  <c r="BK10" i="18" s="1"/>
  <c r="CA53" i="8"/>
  <c r="CA55" i="8" s="1"/>
  <c r="CE28" i="8"/>
  <c r="CE68" i="8" s="1"/>
  <c r="CC46" i="8"/>
  <c r="BK46" i="8"/>
  <c r="BK33" i="8"/>
  <c r="BK34" i="8" s="1"/>
  <c r="BJ11" i="18"/>
  <c r="BK45" i="8" s="1"/>
  <c r="BI40" i="8"/>
  <c r="BI51" i="8" s="1"/>
  <c r="BP7" i="10" s="1"/>
  <c r="BH13" i="23"/>
  <c r="BH21" i="10" s="1"/>
  <c r="CB72" i="23"/>
  <c r="CT72" i="23" s="1"/>
  <c r="DL72" i="23" s="1"/>
  <c r="BJ10" i="23"/>
  <c r="CC47" i="8"/>
  <c r="BK47" i="8"/>
  <c r="BK12" i="19"/>
  <c r="BK71" i="19"/>
  <c r="BK10" i="19" s="1"/>
  <c r="BK11" i="19" s="1"/>
  <c r="BJ42" i="8"/>
  <c r="BI13" i="25"/>
  <c r="BI14" i="25" s="1"/>
  <c r="CB72" i="24"/>
  <c r="CT72" i="24" s="1"/>
  <c r="DL72" i="24" s="1"/>
  <c r="BJ10" i="24"/>
  <c r="BJ11" i="24" s="1"/>
  <c r="BK73" i="25"/>
  <c r="BK12" i="25"/>
  <c r="CF55" i="8"/>
  <c r="BH53" i="8"/>
  <c r="BT55" i="8"/>
  <c r="BK73" i="23"/>
  <c r="BK12" i="23"/>
  <c r="BI11" i="23"/>
  <c r="CB52" i="8"/>
  <c r="CB72" i="25"/>
  <c r="CT72" i="25" s="1"/>
  <c r="DL72" i="25" s="1"/>
  <c r="BJ10" i="25"/>
  <c r="BJ11" i="25" s="1"/>
  <c r="CF13" i="8"/>
  <c r="CF14" i="8"/>
  <c r="CF19" i="8"/>
  <c r="CF22" i="8" s="1"/>
  <c r="CF26" i="8" s="1"/>
  <c r="CG10" i="8"/>
  <c r="CG11" i="8" s="1"/>
  <c r="CF18" i="8"/>
  <c r="CF21" i="8" s="1"/>
  <c r="CF25" i="8" s="1"/>
  <c r="BK12" i="20"/>
  <c r="BK71" i="20"/>
  <c r="BK10" i="20" s="1"/>
  <c r="BK11" i="20" s="1"/>
  <c r="BF30" i="10"/>
  <c r="BF10" i="10"/>
  <c r="AP32" i="8"/>
  <c r="AO36" i="8"/>
  <c r="AR69" i="8"/>
  <c r="AS29" i="8"/>
  <c r="AS67" i="8" s="1"/>
  <c r="AO57" i="8"/>
  <c r="BP30" i="10" l="1"/>
  <c r="BP10" i="10"/>
  <c r="BP17" i="10"/>
  <c r="BP21" i="10" s="1"/>
  <c r="BQ59" i="8" s="1"/>
  <c r="BQ8" i="10"/>
  <c r="BQ18" i="10" s="1"/>
  <c r="BH55" i="8"/>
  <c r="BM62" i="8"/>
  <c r="BM63" i="8"/>
  <c r="BN31" i="8"/>
  <c r="CF28" i="8"/>
  <c r="CF68" i="8" s="1"/>
  <c r="CF15" i="8"/>
  <c r="BK65" i="8"/>
  <c r="BV33" i="10" s="1"/>
  <c r="BH14" i="23"/>
  <c r="BK52" i="8"/>
  <c r="BV8" i="10" s="1"/>
  <c r="BV18" i="10" s="1"/>
  <c r="BJ40" i="8"/>
  <c r="BJ51" i="8" s="1"/>
  <c r="BI13" i="23"/>
  <c r="BI14" i="23" s="1"/>
  <c r="BV17" i="10" s="1"/>
  <c r="BI21" i="10"/>
  <c r="BL33" i="8"/>
  <c r="BL34" i="8" s="1"/>
  <c r="BK11" i="18"/>
  <c r="BL45" i="8" s="1"/>
  <c r="CG13" i="8"/>
  <c r="CG14" i="8"/>
  <c r="CG19" i="8"/>
  <c r="CG22" i="8" s="1"/>
  <c r="CG26" i="8" s="1"/>
  <c r="CH10" i="8"/>
  <c r="CH11" i="8" s="1"/>
  <c r="CG18" i="8"/>
  <c r="CG21" i="8" s="1"/>
  <c r="CG25" i="8" s="1"/>
  <c r="BK42" i="8"/>
  <c r="BJ13" i="25"/>
  <c r="BJ14" i="25" s="1"/>
  <c r="BL12" i="25"/>
  <c r="BL74" i="25"/>
  <c r="CC73" i="24"/>
  <c r="CU73" i="24" s="1"/>
  <c r="DM73" i="24" s="1"/>
  <c r="BK10" i="24"/>
  <c r="BK11" i="24" s="1"/>
  <c r="CD47" i="8"/>
  <c r="BL47" i="8"/>
  <c r="BK10" i="25"/>
  <c r="BK11" i="25" s="1"/>
  <c r="CC73" i="25"/>
  <c r="CU73" i="25" s="1"/>
  <c r="DM73" i="25" s="1"/>
  <c r="BL12" i="20"/>
  <c r="BL72" i="20"/>
  <c r="BL10" i="20" s="1"/>
  <c r="BL11" i="20" s="1"/>
  <c r="BN47" i="8" s="1"/>
  <c r="BL12" i="23"/>
  <c r="BL74" i="23"/>
  <c r="BK41" i="8"/>
  <c r="BJ13" i="24"/>
  <c r="BJ14" i="24" s="1"/>
  <c r="BJ11" i="23"/>
  <c r="CD46" i="8"/>
  <c r="BL46" i="8"/>
  <c r="BL12" i="18"/>
  <c r="BL72" i="18"/>
  <c r="BL10" i="18" s="1"/>
  <c r="CB53" i="8"/>
  <c r="CB55" i="8" s="1"/>
  <c r="CC73" i="23"/>
  <c r="CU73" i="23" s="1"/>
  <c r="DM73" i="23" s="1"/>
  <c r="BK10" i="23"/>
  <c r="BG30" i="10"/>
  <c r="BG10" i="10"/>
  <c r="BL72" i="19"/>
  <c r="BL10" i="19" s="1"/>
  <c r="BL11" i="19" s="1"/>
  <c r="BN46" i="8" s="1"/>
  <c r="BL12" i="19"/>
  <c r="CG55" i="8"/>
  <c r="BI53" i="8"/>
  <c r="BU55" i="8"/>
  <c r="CC52" i="8"/>
  <c r="BL12" i="24"/>
  <c r="BL74" i="24"/>
  <c r="AQ32" i="8"/>
  <c r="AP36" i="8"/>
  <c r="AS69" i="8"/>
  <c r="AT29" i="8"/>
  <c r="AT67" i="8" s="1"/>
  <c r="AP57" i="8"/>
  <c r="BV21" i="10" l="1"/>
  <c r="BW59" i="8" s="1"/>
  <c r="BQ7" i="10"/>
  <c r="BQ10" i="10" s="1"/>
  <c r="BU7" i="10"/>
  <c r="CG28" i="8"/>
  <c r="CG68" i="8" s="1"/>
  <c r="BR17" i="10"/>
  <c r="BQ17" i="10"/>
  <c r="BQ21" i="10" s="1"/>
  <c r="BR59" i="8" s="1"/>
  <c r="BQ30" i="10"/>
  <c r="BR8" i="10"/>
  <c r="BR18" i="10" s="1"/>
  <c r="CD52" i="8"/>
  <c r="CD53" i="8" s="1"/>
  <c r="CD55" i="8" s="1"/>
  <c r="BR33" i="10"/>
  <c r="BN62" i="8"/>
  <c r="BN63" i="8"/>
  <c r="BI55" i="8"/>
  <c r="BN33" i="8"/>
  <c r="BL65" i="8"/>
  <c r="BJ18" i="10"/>
  <c r="CD74" i="23"/>
  <c r="CV74" i="23" s="1"/>
  <c r="DN74" i="23" s="1"/>
  <c r="BL10" i="23"/>
  <c r="CE47" i="8"/>
  <c r="BM47" i="8"/>
  <c r="CC53" i="8"/>
  <c r="CC55" i="8" s="1"/>
  <c r="CD74" i="25"/>
  <c r="CV74" i="25" s="1"/>
  <c r="DN74" i="25" s="1"/>
  <c r="BL10" i="25"/>
  <c r="BL11" i="25" s="1"/>
  <c r="CG15" i="8"/>
  <c r="BK11" i="23"/>
  <c r="BM33" i="8"/>
  <c r="BM34" i="8" s="1"/>
  <c r="BL11" i="18"/>
  <c r="CT34" i="8"/>
  <c r="CM34" i="8"/>
  <c r="DD34" i="8"/>
  <c r="DE34" i="8"/>
  <c r="CW34" i="8"/>
  <c r="CZ34" i="8"/>
  <c r="DK34" i="8"/>
  <c r="DI34" i="8"/>
  <c r="CN34" i="8"/>
  <c r="CJ34" i="8"/>
  <c r="DF34" i="8"/>
  <c r="CF34" i="8"/>
  <c r="CO34" i="8"/>
  <c r="CS34" i="8"/>
  <c r="DJ34" i="8"/>
  <c r="CU34" i="8"/>
  <c r="CK34" i="8"/>
  <c r="CX34" i="8"/>
  <c r="DG34" i="8"/>
  <c r="CQ34" i="8"/>
  <c r="CL34" i="8"/>
  <c r="DH34" i="8"/>
  <c r="CP34" i="8"/>
  <c r="CH34" i="8"/>
  <c r="DB34" i="8"/>
  <c r="CG34" i="8"/>
  <c r="CV34" i="8"/>
  <c r="CR34" i="8"/>
  <c r="CI34" i="8"/>
  <c r="DA34" i="8"/>
  <c r="CY34" i="8"/>
  <c r="DC34" i="8"/>
  <c r="DL34" i="8"/>
  <c r="BK40" i="8"/>
  <c r="BK51" i="8" s="1"/>
  <c r="BJ13" i="23"/>
  <c r="CI10" i="8"/>
  <c r="CI11" i="8" s="1"/>
  <c r="CH19" i="8"/>
  <c r="CH22" i="8" s="1"/>
  <c r="CH26" i="8" s="1"/>
  <c r="CH13" i="8"/>
  <c r="CH18" i="8"/>
  <c r="CH21" i="8" s="1"/>
  <c r="CH25" i="8" s="1"/>
  <c r="CH14" i="8"/>
  <c r="BL52" i="8"/>
  <c r="BH30" i="10"/>
  <c r="BH10" i="10"/>
  <c r="CD74" i="24"/>
  <c r="CV74" i="24" s="1"/>
  <c r="DN74" i="24" s="1"/>
  <c r="BL10" i="24"/>
  <c r="BL11" i="24" s="1"/>
  <c r="CE46" i="8"/>
  <c r="BM46" i="8"/>
  <c r="BL42" i="8"/>
  <c r="BK13" i="25"/>
  <c r="BK14" i="25" s="1"/>
  <c r="BL41" i="8"/>
  <c r="BK13" i="24"/>
  <c r="BK14" i="24" s="1"/>
  <c r="CH55" i="8"/>
  <c r="BJ53" i="8"/>
  <c r="BV55" i="8"/>
  <c r="AR32" i="8"/>
  <c r="AQ36" i="8"/>
  <c r="AT69" i="8"/>
  <c r="AU29" i="8"/>
  <c r="AU67" i="8" s="1"/>
  <c r="AQ57" i="8"/>
  <c r="BU30" i="10" l="1"/>
  <c r="BU10" i="10"/>
  <c r="BS8" i="10"/>
  <c r="BS18" i="10" s="1"/>
  <c r="BW8" i="10"/>
  <c r="BW18" i="10" s="1"/>
  <c r="BR7" i="10"/>
  <c r="BR10" i="10" s="1"/>
  <c r="BV7" i="10"/>
  <c r="BS33" i="10"/>
  <c r="BW33" i="10"/>
  <c r="BN34" i="8"/>
  <c r="BO34" i="8" s="1"/>
  <c r="BP34" i="8" s="1"/>
  <c r="BQ34" i="8" s="1"/>
  <c r="BR34" i="8" s="1"/>
  <c r="BS34" i="8" s="1"/>
  <c r="BT34" i="8" s="1"/>
  <c r="BU34" i="8" s="1"/>
  <c r="BV34" i="8" s="1"/>
  <c r="BW34" i="8" s="1"/>
  <c r="BX34" i="8" s="1"/>
  <c r="BY34" i="8" s="1"/>
  <c r="BZ34" i="8" s="1"/>
  <c r="CA34" i="8" s="1"/>
  <c r="CB34" i="8" s="1"/>
  <c r="CC34" i="8" s="1"/>
  <c r="CD34" i="8" s="1"/>
  <c r="CE34" i="8" s="1"/>
  <c r="BN65" i="8"/>
  <c r="BR30" i="10"/>
  <c r="BR21" i="10"/>
  <c r="BS59" i="8" s="1"/>
  <c r="BJ55" i="8"/>
  <c r="BI14" i="10" s="1"/>
  <c r="BM65" i="8"/>
  <c r="CH28" i="8"/>
  <c r="CH68" i="8" s="1"/>
  <c r="BJ21" i="10"/>
  <c r="BM45" i="8"/>
  <c r="BM52" i="8" s="1"/>
  <c r="BN45" i="8"/>
  <c r="BN52" i="8" s="1"/>
  <c r="BN42" i="8"/>
  <c r="BN41" i="8"/>
  <c r="BK18" i="10"/>
  <c r="BJ14" i="23"/>
  <c r="BW17" i="10" s="1"/>
  <c r="CJ10" i="8"/>
  <c r="CJ11" i="8" s="1"/>
  <c r="CI14" i="8"/>
  <c r="CI19" i="8"/>
  <c r="CI22" i="8" s="1"/>
  <c r="CI26" i="8" s="1"/>
  <c r="CI18" i="8"/>
  <c r="CI21" i="8" s="1"/>
  <c r="CI25" i="8" s="1"/>
  <c r="CI13" i="8"/>
  <c r="BI30" i="10"/>
  <c r="BI10" i="10"/>
  <c r="BM41" i="8"/>
  <c r="BL13" i="24"/>
  <c r="BL14" i="24" s="1"/>
  <c r="CH15" i="8"/>
  <c r="BL11" i="23"/>
  <c r="BM42" i="8"/>
  <c r="BL13" i="25"/>
  <c r="BL14" i="25" s="1"/>
  <c r="CE52" i="8"/>
  <c r="CI55" i="8"/>
  <c r="BK53" i="8"/>
  <c r="BW55" i="8"/>
  <c r="BL40" i="8"/>
  <c r="BL51" i="8" s="1"/>
  <c r="BW7" i="10" s="1"/>
  <c r="BK13" i="23"/>
  <c r="AS32" i="8"/>
  <c r="AR36" i="8"/>
  <c r="AR57" i="8"/>
  <c r="AU69" i="8"/>
  <c r="AV29" i="8"/>
  <c r="AV67" i="8" s="1"/>
  <c r="BW21" i="10" l="1"/>
  <c r="BX59" i="8" s="1"/>
  <c r="BW30" i="10"/>
  <c r="BW10" i="10"/>
  <c r="BV30" i="10"/>
  <c r="BV10" i="10"/>
  <c r="BT8" i="10"/>
  <c r="BT18" i="10" s="1"/>
  <c r="BX8" i="10"/>
  <c r="BT33" i="10"/>
  <c r="BX33" i="10"/>
  <c r="BY33" i="10" s="1"/>
  <c r="BZ33" i="10" s="1"/>
  <c r="CA33" i="10" s="1"/>
  <c r="CB33" i="10" s="1"/>
  <c r="CC33" i="10" s="1"/>
  <c r="CD33" i="10" s="1"/>
  <c r="BK21" i="10"/>
  <c r="BS17" i="10"/>
  <c r="BS21" i="10" s="1"/>
  <c r="BT59" i="8" s="1"/>
  <c r="BS7" i="10"/>
  <c r="BK55" i="8"/>
  <c r="CI28" i="8"/>
  <c r="CI68" i="8" s="1"/>
  <c r="BK14" i="23"/>
  <c r="BX17" i="10" s="1"/>
  <c r="BN40" i="8"/>
  <c r="BN51" i="8" s="1"/>
  <c r="BL18" i="10"/>
  <c r="Z8" i="10"/>
  <c r="AB8" i="10"/>
  <c r="AC8" i="10"/>
  <c r="CE53" i="8"/>
  <c r="CE55" i="8" s="1"/>
  <c r="CJ55" i="8"/>
  <c r="BL53" i="8"/>
  <c r="BX55" i="8"/>
  <c r="BJ30" i="10"/>
  <c r="BJ10" i="10"/>
  <c r="BM40" i="8"/>
  <c r="BM51" i="8" s="1"/>
  <c r="BX7" i="10" s="1"/>
  <c r="BL13" i="23"/>
  <c r="CI15" i="8"/>
  <c r="CJ18" i="8"/>
  <c r="CJ21" i="8" s="1"/>
  <c r="CJ25" i="8" s="1"/>
  <c r="CK10" i="8"/>
  <c r="CK11" i="8" s="1"/>
  <c r="CJ13" i="8"/>
  <c r="CJ14" i="8"/>
  <c r="CJ19" i="8"/>
  <c r="CJ22" i="8" s="1"/>
  <c r="CJ26" i="8" s="1"/>
  <c r="AT32" i="8"/>
  <c r="AS36" i="8"/>
  <c r="AV69" i="8"/>
  <c r="AW29" i="8"/>
  <c r="AW67" i="8" s="1"/>
  <c r="AS57" i="8"/>
  <c r="BY7" i="10" l="1"/>
  <c r="BX30" i="10"/>
  <c r="BX10" i="10"/>
  <c r="BX18" i="10"/>
  <c r="BX21" i="10" s="1"/>
  <c r="BY59" i="8" s="1"/>
  <c r="BY8" i="10"/>
  <c r="BT17" i="10"/>
  <c r="BT21" i="10" s="1"/>
  <c r="BU59" i="8" s="1"/>
  <c r="BS30" i="10"/>
  <c r="BS10" i="10"/>
  <c r="BT7" i="10"/>
  <c r="BL55" i="8"/>
  <c r="CJ15" i="8"/>
  <c r="BL21" i="10"/>
  <c r="CL55" i="8"/>
  <c r="BN53" i="8"/>
  <c r="BZ55" i="8"/>
  <c r="AC18" i="10"/>
  <c r="AC21" i="10" s="1"/>
  <c r="AC10" i="10"/>
  <c r="AB18" i="10"/>
  <c r="AB21" i="10" s="1"/>
  <c r="AB10" i="10"/>
  <c r="Z18" i="10"/>
  <c r="Z21" i="10" s="1"/>
  <c r="Z10" i="10"/>
  <c r="BL14" i="23"/>
  <c r="BY17" i="10" s="1"/>
  <c r="BK30" i="10"/>
  <c r="BK10" i="10"/>
  <c r="CK18" i="8"/>
  <c r="CK21" i="8" s="1"/>
  <c r="CK25" i="8" s="1"/>
  <c r="CK13" i="8"/>
  <c r="CK14" i="8"/>
  <c r="CK19" i="8"/>
  <c r="CK22" i="8" s="1"/>
  <c r="CK26" i="8" s="1"/>
  <c r="CL10" i="8"/>
  <c r="CL11" i="8" s="1"/>
  <c r="CK55" i="8"/>
  <c r="BM53" i="8"/>
  <c r="BY55" i="8"/>
  <c r="CJ28" i="8"/>
  <c r="CJ68" i="8" s="1"/>
  <c r="AU32" i="8"/>
  <c r="AT36" i="8"/>
  <c r="AW69" i="8"/>
  <c r="AX29" i="8"/>
  <c r="AX67" i="8" s="1"/>
  <c r="AT57" i="8"/>
  <c r="BZ17" i="10" l="1"/>
  <c r="BZ8" i="10"/>
  <c r="BY18" i="10"/>
  <c r="BY21" i="10" s="1"/>
  <c r="BZ59" i="8" s="1"/>
  <c r="BZ7" i="10"/>
  <c r="BY30" i="10"/>
  <c r="BY10" i="10"/>
  <c r="BT10" i="10"/>
  <c r="BT30" i="10"/>
  <c r="BU17" i="10"/>
  <c r="BU21" i="10" s="1"/>
  <c r="BV59" i="8" s="1"/>
  <c r="BN55" i="8"/>
  <c r="BM55" i="8"/>
  <c r="BL14" i="10" s="1"/>
  <c r="BS22" i="10"/>
  <c r="BO22" i="10"/>
  <c r="BP22" i="10"/>
  <c r="BT22" i="10"/>
  <c r="BL22" i="10"/>
  <c r="CK15" i="8"/>
  <c r="BM22" i="10"/>
  <c r="BQ22" i="10"/>
  <c r="BN22" i="10"/>
  <c r="BR22" i="10"/>
  <c r="CK28" i="8"/>
  <c r="CK68" i="8" s="1"/>
  <c r="AA22" i="10"/>
  <c r="AD22" i="10"/>
  <c r="AC22" i="10"/>
  <c r="Z22" i="10"/>
  <c r="AB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J22" i="10"/>
  <c r="BK22" i="10"/>
  <c r="CL18" i="8"/>
  <c r="CL21" i="8" s="1"/>
  <c r="CL25" i="8" s="1"/>
  <c r="CL14" i="8"/>
  <c r="CL19" i="8"/>
  <c r="CL22" i="8" s="1"/>
  <c r="CL26" i="8" s="1"/>
  <c r="CM10" i="8"/>
  <c r="CM11" i="8" s="1"/>
  <c r="CL13" i="8"/>
  <c r="BL30" i="10"/>
  <c r="BL10" i="10"/>
  <c r="AV32" i="8"/>
  <c r="AU36" i="8"/>
  <c r="AX69" i="8"/>
  <c r="AY29" i="8"/>
  <c r="AY67" i="8" s="1"/>
  <c r="AU57" i="8"/>
  <c r="CA17" i="10" l="1"/>
  <c r="BZ18" i="10"/>
  <c r="BZ21" i="10" s="1"/>
  <c r="CA8" i="10"/>
  <c r="CA7" i="10"/>
  <c r="BZ30" i="10"/>
  <c r="BZ10" i="10"/>
  <c r="BY22" i="10"/>
  <c r="BI59" i="8" s="1"/>
  <c r="BW22" i="10"/>
  <c r="BG59" i="8" s="1"/>
  <c r="BV22" i="10"/>
  <c r="BV24" i="10" s="1"/>
  <c r="BV25" i="10" s="1"/>
  <c r="BV28" i="10" s="1"/>
  <c r="BU22" i="10"/>
  <c r="BX22" i="10"/>
  <c r="BX24" i="10" s="1"/>
  <c r="BX25" i="10" s="1"/>
  <c r="BX28" i="10" s="1"/>
  <c r="BF24" i="10"/>
  <c r="BF25" i="10" s="1"/>
  <c r="BF28" i="10" s="1"/>
  <c r="AM59" i="8"/>
  <c r="AX24" i="10"/>
  <c r="AX25" i="10" s="1"/>
  <c r="AX28" i="10" s="1"/>
  <c r="AE59" i="8"/>
  <c r="AP24" i="10"/>
  <c r="AP25" i="10" s="1"/>
  <c r="AP28" i="10" s="1"/>
  <c r="W59" i="8"/>
  <c r="AH24" i="10"/>
  <c r="AH25" i="10" s="1"/>
  <c r="AH28" i="10" s="1"/>
  <c r="O59" i="8"/>
  <c r="AB24" i="10"/>
  <c r="AB25" i="10" s="1"/>
  <c r="AB28" i="10" s="1"/>
  <c r="I59" i="8"/>
  <c r="AA24" i="10"/>
  <c r="AA25" i="10" s="1"/>
  <c r="AA28" i="10" s="1"/>
  <c r="H59" i="8"/>
  <c r="BI24" i="10"/>
  <c r="BI25" i="10" s="1"/>
  <c r="BI28" i="10" s="1"/>
  <c r="AP59" i="8"/>
  <c r="BE24" i="10"/>
  <c r="BE25" i="10" s="1"/>
  <c r="BE28" i="10" s="1"/>
  <c r="AL59" i="8"/>
  <c r="BA24" i="10"/>
  <c r="BA25" i="10" s="1"/>
  <c r="BA28" i="10" s="1"/>
  <c r="AH59" i="8"/>
  <c r="AW24" i="10"/>
  <c r="AW25" i="10" s="1"/>
  <c r="AW28" i="10" s="1"/>
  <c r="AD59" i="8"/>
  <c r="AS24" i="10"/>
  <c r="AS25" i="10" s="1"/>
  <c r="AS28" i="10" s="1"/>
  <c r="Z59" i="8"/>
  <c r="AO24" i="10"/>
  <c r="AO25" i="10" s="1"/>
  <c r="AO28" i="10" s="1"/>
  <c r="V59" i="8"/>
  <c r="AK24" i="10"/>
  <c r="AK25" i="10" s="1"/>
  <c r="AK28" i="10" s="1"/>
  <c r="R59" i="8"/>
  <c r="AG24" i="10"/>
  <c r="AG25" i="10" s="1"/>
  <c r="AG28" i="10" s="1"/>
  <c r="N59" i="8"/>
  <c r="Z24" i="10"/>
  <c r="Z25" i="10" s="1"/>
  <c r="Z28" i="10" s="1"/>
  <c r="G59" i="8"/>
  <c r="G60" i="8" s="1"/>
  <c r="BR24" i="10"/>
  <c r="BR25" i="10" s="1"/>
  <c r="BR28" i="10" s="1"/>
  <c r="AY59" i="8"/>
  <c r="BE59" i="8"/>
  <c r="BP24" i="10"/>
  <c r="BP25" i="10" s="1"/>
  <c r="BP28" i="10" s="1"/>
  <c r="AW59" i="8"/>
  <c r="BD24" i="10"/>
  <c r="BD25" i="10" s="1"/>
  <c r="BD28" i="10" s="1"/>
  <c r="AK59" i="8"/>
  <c r="AV24" i="10"/>
  <c r="AV25" i="10" s="1"/>
  <c r="AV28" i="10" s="1"/>
  <c r="AC59" i="8"/>
  <c r="AN24" i="10"/>
  <c r="AN25" i="10" s="1"/>
  <c r="AN28" i="10" s="1"/>
  <c r="U59" i="8"/>
  <c r="AF24" i="10"/>
  <c r="AF25" i="10" s="1"/>
  <c r="AF28" i="10" s="1"/>
  <c r="M59" i="8"/>
  <c r="AC24" i="10"/>
  <c r="AC25" i="10" s="1"/>
  <c r="AC28" i="10" s="1"/>
  <c r="J59" i="8"/>
  <c r="BN24" i="10"/>
  <c r="BN25" i="10" s="1"/>
  <c r="BN28" i="10" s="1"/>
  <c r="AU59" i="8"/>
  <c r="BQ24" i="10"/>
  <c r="BQ25" i="10" s="1"/>
  <c r="BQ28" i="10" s="1"/>
  <c r="AX59" i="8"/>
  <c r="BL24" i="10"/>
  <c r="BL25" i="10" s="1"/>
  <c r="BL28" i="10" s="1"/>
  <c r="AS59" i="8"/>
  <c r="BH24" i="10"/>
  <c r="BH25" i="10" s="1"/>
  <c r="BH28" i="10" s="1"/>
  <c r="AO59" i="8"/>
  <c r="AZ24" i="10"/>
  <c r="AZ25" i="10" s="1"/>
  <c r="AZ28" i="10" s="1"/>
  <c r="AG59" i="8"/>
  <c r="AR24" i="10"/>
  <c r="AR25" i="10" s="1"/>
  <c r="AR28" i="10" s="1"/>
  <c r="Y59" i="8"/>
  <c r="AJ24" i="10"/>
  <c r="AJ25" i="10" s="1"/>
  <c r="AJ28" i="10" s="1"/>
  <c r="Q59" i="8"/>
  <c r="BK24" i="10"/>
  <c r="BK25" i="10" s="1"/>
  <c r="BK28" i="10" s="1"/>
  <c r="AR59" i="8"/>
  <c r="BG24" i="10"/>
  <c r="BG25" i="10" s="1"/>
  <c r="BG28" i="10" s="1"/>
  <c r="AN59" i="8"/>
  <c r="BC24" i="10"/>
  <c r="BC25" i="10" s="1"/>
  <c r="BC28" i="10" s="1"/>
  <c r="AJ59" i="8"/>
  <c r="AY24" i="10"/>
  <c r="AY25" i="10" s="1"/>
  <c r="AY28" i="10" s="1"/>
  <c r="AF59" i="8"/>
  <c r="AU24" i="10"/>
  <c r="AU25" i="10" s="1"/>
  <c r="AU28" i="10" s="1"/>
  <c r="AB59" i="8"/>
  <c r="AQ24" i="10"/>
  <c r="AQ25" i="10" s="1"/>
  <c r="AQ28" i="10" s="1"/>
  <c r="X59" i="8"/>
  <c r="AM24" i="10"/>
  <c r="AM25" i="10" s="1"/>
  <c r="AM28" i="10" s="1"/>
  <c r="T59" i="8"/>
  <c r="AI24" i="10"/>
  <c r="AI25" i="10" s="1"/>
  <c r="AI28" i="10" s="1"/>
  <c r="P59" i="8"/>
  <c r="AE24" i="10"/>
  <c r="AE25" i="10" s="1"/>
  <c r="AE28" i="10" s="1"/>
  <c r="L59" i="8"/>
  <c r="AD24" i="10"/>
  <c r="AD25" i="10" s="1"/>
  <c r="AD28" i="10" s="1"/>
  <c r="K59" i="8"/>
  <c r="BB59" i="8"/>
  <c r="BD59" i="8"/>
  <c r="BT24" i="10"/>
  <c r="BT25" i="10" s="1"/>
  <c r="BT28" i="10" s="1"/>
  <c r="BA59" i="8"/>
  <c r="BO24" i="10"/>
  <c r="BO25" i="10" s="1"/>
  <c r="BO28" i="10" s="1"/>
  <c r="AV59" i="8"/>
  <c r="BJ24" i="10"/>
  <c r="BJ25" i="10" s="1"/>
  <c r="BJ28" i="10" s="1"/>
  <c r="AQ59" i="8"/>
  <c r="BB24" i="10"/>
  <c r="BB25" i="10" s="1"/>
  <c r="BB28" i="10" s="1"/>
  <c r="AI59" i="8"/>
  <c r="AT24" i="10"/>
  <c r="AT25" i="10" s="1"/>
  <c r="AT28" i="10" s="1"/>
  <c r="AA59" i="8"/>
  <c r="AL24" i="10"/>
  <c r="AL25" i="10" s="1"/>
  <c r="AL28" i="10" s="1"/>
  <c r="S59" i="8"/>
  <c r="BM24" i="10"/>
  <c r="BM25" i="10" s="1"/>
  <c r="BM28" i="10" s="1"/>
  <c r="AT59" i="8"/>
  <c r="BC59" i="8"/>
  <c r="BS24" i="10"/>
  <c r="BS25" i="10" s="1"/>
  <c r="BS28" i="10" s="1"/>
  <c r="AZ59" i="8"/>
  <c r="CL28" i="8"/>
  <c r="CL68" i="8" s="1"/>
  <c r="CL15" i="8"/>
  <c r="CM19" i="8"/>
  <c r="CM22" i="8" s="1"/>
  <c r="CM26" i="8" s="1"/>
  <c r="CN10" i="8"/>
  <c r="CN11" i="8" s="1"/>
  <c r="CM14" i="8"/>
  <c r="CM13" i="8"/>
  <c r="CM18" i="8"/>
  <c r="CM21" i="8" s="1"/>
  <c r="CM25" i="8" s="1"/>
  <c r="AW32" i="8"/>
  <c r="AV36" i="8"/>
  <c r="AY69" i="8"/>
  <c r="AZ29" i="8"/>
  <c r="AZ67" i="8" s="1"/>
  <c r="AV57" i="8"/>
  <c r="CM28" i="8" l="1"/>
  <c r="CM68" i="8" s="1"/>
  <c r="BY24" i="10"/>
  <c r="BY25" i="10" s="1"/>
  <c r="BY28" i="10" s="1"/>
  <c r="CA59" i="8"/>
  <c r="BZ22" i="10"/>
  <c r="BZ24" i="10" s="1"/>
  <c r="BZ25" i="10" s="1"/>
  <c r="BZ28" i="10" s="1"/>
  <c r="BN59" i="8"/>
  <c r="CB8" i="10"/>
  <c r="CA18" i="10"/>
  <c r="CA21" i="10" s="1"/>
  <c r="CB59" i="8" s="1"/>
  <c r="CB7" i="10"/>
  <c r="CA10" i="10"/>
  <c r="CA30" i="10"/>
  <c r="CB17" i="10"/>
  <c r="BM59" i="8"/>
  <c r="BK59" i="8"/>
  <c r="BL59" i="8"/>
  <c r="BF59" i="8"/>
  <c r="BH59" i="8"/>
  <c r="BU24" i="10"/>
  <c r="BU25" i="10" s="1"/>
  <c r="BU28" i="10" s="1"/>
  <c r="BW24" i="10"/>
  <c r="BW25" i="10" s="1"/>
  <c r="BW28" i="10" s="1"/>
  <c r="BJ59" i="8"/>
  <c r="H60" i="8"/>
  <c r="G71" i="8"/>
  <c r="G73" i="8" s="1"/>
  <c r="N34" i="10" s="1"/>
  <c r="N36" i="10" s="1"/>
  <c r="N48" i="10" s="1"/>
  <c r="N50" i="10" s="1"/>
  <c r="CN18" i="8"/>
  <c r="CN21" i="8" s="1"/>
  <c r="CN25" i="8" s="1"/>
  <c r="CN13" i="8"/>
  <c r="CN14" i="8"/>
  <c r="CN19" i="8"/>
  <c r="CN22" i="8" s="1"/>
  <c r="CN26" i="8" s="1"/>
  <c r="CO10" i="8"/>
  <c r="CO11" i="8" s="1"/>
  <c r="CM15" i="8"/>
  <c r="AX32" i="8"/>
  <c r="AW36" i="8"/>
  <c r="AZ69" i="8"/>
  <c r="BA29" i="8"/>
  <c r="BA67" i="8" s="1"/>
  <c r="AW57" i="8"/>
  <c r="CC8" i="10" l="1"/>
  <c r="CB18" i="10"/>
  <c r="CC7" i="10"/>
  <c r="CB10" i="10"/>
  <c r="CB30" i="10"/>
  <c r="CA22" i="10"/>
  <c r="CA24" i="10" s="1"/>
  <c r="CA25" i="10" s="1"/>
  <c r="CA28" i="10" s="1"/>
  <c r="CC17" i="10"/>
  <c r="CB21" i="10"/>
  <c r="N53" i="10"/>
  <c r="M54" i="10" s="1"/>
  <c r="N52" i="10"/>
  <c r="I60" i="8"/>
  <c r="H71" i="8"/>
  <c r="H73" i="8" s="1"/>
  <c r="O34" i="10" s="1"/>
  <c r="O36" i="10" s="1"/>
  <c r="O48" i="10" s="1"/>
  <c r="O50" i="10" s="1"/>
  <c r="CN15" i="8"/>
  <c r="CN28" i="8"/>
  <c r="CN68" i="8" s="1"/>
  <c r="CO13" i="8"/>
  <c r="CO14" i="8"/>
  <c r="CO19" i="8"/>
  <c r="CO22" i="8" s="1"/>
  <c r="CO26" i="8" s="1"/>
  <c r="CP10" i="8"/>
  <c r="CP11" i="8" s="1"/>
  <c r="CO18" i="8"/>
  <c r="CO21" i="8" s="1"/>
  <c r="CO25" i="8" s="1"/>
  <c r="AY32" i="8"/>
  <c r="AX36" i="8"/>
  <c r="AX57" i="8"/>
  <c r="BA69" i="8"/>
  <c r="BB29" i="8"/>
  <c r="BB67" i="8" s="1"/>
  <c r="CC59" i="8" l="1"/>
  <c r="CD8" i="10"/>
  <c r="CD18" i="10" s="1"/>
  <c r="CC18" i="10"/>
  <c r="CC21" i="10" s="1"/>
  <c r="CD59" i="8" s="1"/>
  <c r="CD7" i="10"/>
  <c r="CC10" i="10"/>
  <c r="CC30" i="10"/>
  <c r="CD17" i="10"/>
  <c r="CB22" i="10"/>
  <c r="CB24" i="10" s="1"/>
  <c r="CB25" i="10" s="1"/>
  <c r="CB28" i="10" s="1"/>
  <c r="O52" i="10"/>
  <c r="O53" i="10"/>
  <c r="N54" i="10" s="1"/>
  <c r="J60" i="8"/>
  <c r="I71" i="8"/>
  <c r="I73" i="8" s="1"/>
  <c r="CO28" i="8"/>
  <c r="CO68" i="8" s="1"/>
  <c r="CP18" i="8"/>
  <c r="CP21" i="8" s="1"/>
  <c r="CP25" i="8" s="1"/>
  <c r="CP14" i="8"/>
  <c r="CP13" i="8"/>
  <c r="CQ10" i="8"/>
  <c r="CQ11" i="8" s="1"/>
  <c r="CP19" i="8"/>
  <c r="CP22" i="8" s="1"/>
  <c r="CP26" i="8" s="1"/>
  <c r="CO15" i="8"/>
  <c r="AZ32" i="8"/>
  <c r="AY36" i="8"/>
  <c r="AY57" i="8"/>
  <c r="BB69" i="8"/>
  <c r="BC29" i="8"/>
  <c r="BC67" i="8" s="1"/>
  <c r="CD10" i="10" l="1"/>
  <c r="CD30" i="10"/>
  <c r="CC22" i="10"/>
  <c r="CC24" i="10" s="1"/>
  <c r="CC25" i="10" s="1"/>
  <c r="CC28" i="10" s="1"/>
  <c r="CD21" i="10"/>
  <c r="CE59" i="8" s="1"/>
  <c r="CP15" i="8"/>
  <c r="P34" i="10"/>
  <c r="P36" i="10" s="1"/>
  <c r="P48" i="10" s="1"/>
  <c r="P50" i="10" s="1"/>
  <c r="K60" i="8"/>
  <c r="J71" i="8"/>
  <c r="J73" i="8" s="1"/>
  <c r="CQ13" i="8"/>
  <c r="CQ14" i="8"/>
  <c r="CR10" i="8"/>
  <c r="CR11" i="8" s="1"/>
  <c r="CQ18" i="8"/>
  <c r="CQ21" i="8" s="1"/>
  <c r="CQ25" i="8" s="1"/>
  <c r="CQ19" i="8"/>
  <c r="CP28" i="8"/>
  <c r="CP68" i="8" s="1"/>
  <c r="BA32" i="8"/>
  <c r="AZ36" i="8"/>
  <c r="BC69" i="8"/>
  <c r="BD29" i="8"/>
  <c r="BD67" i="8" s="1"/>
  <c r="AZ57" i="8"/>
  <c r="CD22" i="10" l="1"/>
  <c r="CD24" i="10" s="1"/>
  <c r="CD25" i="10" s="1"/>
  <c r="CD28" i="10" s="1"/>
  <c r="Q34" i="10"/>
  <c r="Q36" i="10" s="1"/>
  <c r="Q48" i="10" s="1"/>
  <c r="Q50" i="10" s="1"/>
  <c r="P53" i="10"/>
  <c r="O54" i="10" s="1"/>
  <c r="P52" i="10"/>
  <c r="L60" i="8"/>
  <c r="K71" i="8"/>
  <c r="K73" i="8" s="1"/>
  <c r="CR19" i="8"/>
  <c r="CR22" i="8" s="1"/>
  <c r="CR26" i="8" s="1"/>
  <c r="CR13" i="8"/>
  <c r="CR14" i="8"/>
  <c r="CS10" i="8"/>
  <c r="CS11" i="8" s="1"/>
  <c r="CR18" i="8"/>
  <c r="CR21" i="8" s="1"/>
  <c r="CR25" i="8" s="1"/>
  <c r="CR28" i="8" s="1"/>
  <c r="CR68" i="8" s="1"/>
  <c r="CQ22" i="8"/>
  <c r="CQ26" i="8" s="1"/>
  <c r="CQ28" i="8" s="1"/>
  <c r="CQ68" i="8" s="1"/>
  <c r="CQ15" i="8"/>
  <c r="BB32" i="8"/>
  <c r="BA36" i="8"/>
  <c r="BD69" i="8"/>
  <c r="BE29" i="8"/>
  <c r="BE67" i="8" s="1"/>
  <c r="BA57" i="8"/>
  <c r="C6" i="14" l="1"/>
  <c r="C4" i="14"/>
  <c r="R34" i="10"/>
  <c r="R36" i="10" s="1"/>
  <c r="R48" i="10" s="1"/>
  <c r="R50" i="10" s="1"/>
  <c r="Q52" i="10"/>
  <c r="Q53" i="10"/>
  <c r="P54" i="10" s="1"/>
  <c r="M60" i="8"/>
  <c r="L71" i="8"/>
  <c r="L73" i="8" s="1"/>
  <c r="S34" i="10" s="1"/>
  <c r="S36" i="10" s="1"/>
  <c r="S48" i="10" s="1"/>
  <c r="S50" i="10" s="1"/>
  <c r="CT10" i="8"/>
  <c r="CT11" i="8" s="1"/>
  <c r="CS18" i="8"/>
  <c r="CS19" i="8"/>
  <c r="CS22" i="8" s="1"/>
  <c r="CS26" i="8" s="1"/>
  <c r="CS13" i="8"/>
  <c r="CS14" i="8"/>
  <c r="CR15" i="8"/>
  <c r="BC32" i="8"/>
  <c r="BB36" i="8"/>
  <c r="BE69" i="8"/>
  <c r="BF29" i="8"/>
  <c r="BF67" i="8" s="1"/>
  <c r="BB57" i="8"/>
  <c r="S52" i="10" l="1"/>
  <c r="S53" i="10"/>
  <c r="R54" i="10" s="1"/>
  <c r="R52" i="10"/>
  <c r="R53" i="10"/>
  <c r="Q54" i="10" s="1"/>
  <c r="N60" i="8"/>
  <c r="M71" i="8"/>
  <c r="M73" i="8" s="1"/>
  <c r="CS15" i="8"/>
  <c r="CS21" i="8"/>
  <c r="CS25" i="8" s="1"/>
  <c r="CS28" i="8" s="1"/>
  <c r="CS68" i="8" s="1"/>
  <c r="CT14" i="8"/>
  <c r="CU10" i="8"/>
  <c r="CU11" i="8" s="1"/>
  <c r="CT13" i="8"/>
  <c r="CT18" i="8"/>
  <c r="CT21" i="8" s="1"/>
  <c r="CT25" i="8" s="1"/>
  <c r="CT19" i="8"/>
  <c r="CT22" i="8" s="1"/>
  <c r="CT26" i="8" s="1"/>
  <c r="BD32" i="8"/>
  <c r="BC36" i="8"/>
  <c r="BF69" i="8"/>
  <c r="BG29" i="8"/>
  <c r="BG67" i="8" s="1"/>
  <c r="BC57" i="8"/>
  <c r="T34" i="10" l="1"/>
  <c r="T36" i="10" s="1"/>
  <c r="O60" i="8"/>
  <c r="N71" i="8"/>
  <c r="N73" i="8" s="1"/>
  <c r="CT15" i="8"/>
  <c r="CU19" i="8"/>
  <c r="CU22" i="8" s="1"/>
  <c r="CU26" i="8" s="1"/>
  <c r="CU14" i="8"/>
  <c r="CU13" i="8"/>
  <c r="CU18" i="8"/>
  <c r="CV10" i="8"/>
  <c r="CV11" i="8" s="1"/>
  <c r="CT28" i="8"/>
  <c r="CT68" i="8" s="1"/>
  <c r="BE32" i="8"/>
  <c r="BD36" i="8"/>
  <c r="BD57" i="8"/>
  <c r="BH29" i="8"/>
  <c r="BH67" i="8" s="1"/>
  <c r="BG69" i="8"/>
  <c r="U34" i="10" l="1"/>
  <c r="U36" i="10" s="1"/>
  <c r="P60" i="8"/>
  <c r="O71" i="8"/>
  <c r="O73" i="8" s="1"/>
  <c r="V34" i="10" s="1"/>
  <c r="V36" i="10" s="1"/>
  <c r="CU15" i="8"/>
  <c r="CV13" i="8"/>
  <c r="CV14" i="8"/>
  <c r="CW10" i="8"/>
  <c r="CW11" i="8" s="1"/>
  <c r="CV19" i="8"/>
  <c r="CV22" i="8" s="1"/>
  <c r="CV26" i="8" s="1"/>
  <c r="CV18" i="8"/>
  <c r="CV21" i="8" s="1"/>
  <c r="CV25" i="8" s="1"/>
  <c r="CU21" i="8"/>
  <c r="CU25" i="8" s="1"/>
  <c r="CU28" i="8" s="1"/>
  <c r="CU68" i="8" s="1"/>
  <c r="BF32" i="8"/>
  <c r="BE36" i="8"/>
  <c r="BH69" i="8"/>
  <c r="BI29" i="8"/>
  <c r="BI67" i="8" s="1"/>
  <c r="BE57" i="8"/>
  <c r="Q60" i="8" l="1"/>
  <c r="P71" i="8"/>
  <c r="P73" i="8" s="1"/>
  <c r="CW19" i="8"/>
  <c r="CW22" i="8" s="1"/>
  <c r="CW26" i="8" s="1"/>
  <c r="CX10" i="8"/>
  <c r="CX11" i="8" s="1"/>
  <c r="CW18" i="8"/>
  <c r="CW21" i="8" s="1"/>
  <c r="CW25" i="8" s="1"/>
  <c r="CW13" i="8"/>
  <c r="CW14" i="8"/>
  <c r="CV28" i="8"/>
  <c r="CV68" i="8" s="1"/>
  <c r="CV15" i="8"/>
  <c r="BG32" i="8"/>
  <c r="BF36" i="8"/>
  <c r="BI69" i="8"/>
  <c r="BJ29" i="8"/>
  <c r="BJ67" i="8" s="1"/>
  <c r="BF57" i="8"/>
  <c r="W34" i="10" l="1"/>
  <c r="R60" i="8"/>
  <c r="Q71" i="8"/>
  <c r="Q73" i="8" s="1"/>
  <c r="CY10" i="8"/>
  <c r="CY11" i="8" s="1"/>
  <c r="CX19" i="8"/>
  <c r="CX22" i="8" s="1"/>
  <c r="CX26" i="8" s="1"/>
  <c r="CX13" i="8"/>
  <c r="CX18" i="8"/>
  <c r="CX21" i="8" s="1"/>
  <c r="CX25" i="8" s="1"/>
  <c r="CX14" i="8"/>
  <c r="CW15" i="8"/>
  <c r="CW28" i="8"/>
  <c r="CW68" i="8" s="1"/>
  <c r="BH32" i="8"/>
  <c r="BG36" i="8"/>
  <c r="BG57" i="8"/>
  <c r="BK29" i="8"/>
  <c r="BK67" i="8" s="1"/>
  <c r="BJ69" i="8"/>
  <c r="X34" i="10" l="1"/>
  <c r="X36" i="10" s="1"/>
  <c r="S60" i="8"/>
  <c r="R71" i="8"/>
  <c r="R73" i="8" s="1"/>
  <c r="CX28" i="8"/>
  <c r="CX68" i="8" s="1"/>
  <c r="CX15" i="8"/>
  <c r="CY13" i="8"/>
  <c r="CZ10" i="8"/>
  <c r="CZ11" i="8" s="1"/>
  <c r="CY14" i="8"/>
  <c r="CY19" i="8"/>
  <c r="CY22" i="8" s="1"/>
  <c r="CY26" i="8" s="1"/>
  <c r="CY18" i="8"/>
  <c r="CY21" i="8" s="1"/>
  <c r="CY25" i="8" s="1"/>
  <c r="BI32" i="8"/>
  <c r="BH36" i="8"/>
  <c r="BK69" i="8"/>
  <c r="BL29" i="8"/>
  <c r="BL67" i="8" s="1"/>
  <c r="BH57" i="8"/>
  <c r="Y34" i="10" l="1"/>
  <c r="Y36" i="10" s="1"/>
  <c r="T60" i="8"/>
  <c r="S71" i="8"/>
  <c r="S73" i="8" s="1"/>
  <c r="CY28" i="8"/>
  <c r="CY68" i="8" s="1"/>
  <c r="CY15" i="8"/>
  <c r="CZ18" i="8"/>
  <c r="CZ21" i="8" s="1"/>
  <c r="CZ25" i="8" s="1"/>
  <c r="DA10" i="8"/>
  <c r="DA11" i="8" s="1"/>
  <c r="CZ19" i="8"/>
  <c r="CZ22" i="8" s="1"/>
  <c r="CZ26" i="8" s="1"/>
  <c r="CZ13" i="8"/>
  <c r="CZ14" i="8"/>
  <c r="BJ32" i="8"/>
  <c r="BI36" i="8"/>
  <c r="BL69" i="8"/>
  <c r="BM29" i="8"/>
  <c r="BM67" i="8" s="1"/>
  <c r="BI57" i="8"/>
  <c r="Z34" i="10" l="1"/>
  <c r="Z36" i="10" s="1"/>
  <c r="U60" i="8"/>
  <c r="T71" i="8"/>
  <c r="T73" i="8" s="1"/>
  <c r="CZ15" i="8"/>
  <c r="DB10" i="8"/>
  <c r="DB11" i="8" s="1"/>
  <c r="DA13" i="8"/>
  <c r="DA14" i="8"/>
  <c r="DA18" i="8"/>
  <c r="DA19" i="8"/>
  <c r="DA22" i="8" s="1"/>
  <c r="DA26" i="8" s="1"/>
  <c r="CZ28" i="8"/>
  <c r="CZ68" i="8" s="1"/>
  <c r="BN29" i="8"/>
  <c r="BN67" i="8" s="1"/>
  <c r="BK32" i="8"/>
  <c r="BJ36" i="8"/>
  <c r="BM69" i="8"/>
  <c r="BJ57" i="8"/>
  <c r="AA34" i="10" l="1"/>
  <c r="AA36" i="10" s="1"/>
  <c r="V60" i="8"/>
  <c r="U71" i="8"/>
  <c r="U73" i="8" s="1"/>
  <c r="DA15" i="8"/>
  <c r="DB19" i="8"/>
  <c r="DC10" i="8"/>
  <c r="DC11" i="8" s="1"/>
  <c r="DB13" i="8"/>
  <c r="DB18" i="8"/>
  <c r="DB21" i="8" s="1"/>
  <c r="DB25" i="8" s="1"/>
  <c r="DB14" i="8"/>
  <c r="DA21" i="8"/>
  <c r="DA25" i="8" s="1"/>
  <c r="DA28" i="8" s="1"/>
  <c r="DA68" i="8" s="1"/>
  <c r="BO29" i="8"/>
  <c r="BO67" i="8" s="1"/>
  <c r="BN69" i="8"/>
  <c r="BL32" i="8"/>
  <c r="BK36" i="8"/>
  <c r="BK57" i="8"/>
  <c r="AB34" i="10" l="1"/>
  <c r="AB36" i="10" s="1"/>
  <c r="W60" i="8"/>
  <c r="V71" i="8"/>
  <c r="V73" i="8" s="1"/>
  <c r="DB15" i="8"/>
  <c r="DC13" i="8"/>
  <c r="DC18" i="8"/>
  <c r="DC21" i="8" s="1"/>
  <c r="DC25" i="8" s="1"/>
  <c r="DD10" i="8"/>
  <c r="DD11" i="8" s="1"/>
  <c r="DC14" i="8"/>
  <c r="DC19" i="8"/>
  <c r="DC22" i="8" s="1"/>
  <c r="DC26" i="8" s="1"/>
  <c r="DB22" i="8"/>
  <c r="DB26" i="8" s="1"/>
  <c r="DB28" i="8" s="1"/>
  <c r="DB68" i="8" s="1"/>
  <c r="BP29" i="8"/>
  <c r="BP67" i="8" s="1"/>
  <c r="BO69" i="8"/>
  <c r="BM32" i="8"/>
  <c r="BL36" i="8"/>
  <c r="BL57" i="8"/>
  <c r="AC34" i="10" l="1"/>
  <c r="AC36" i="10" s="1"/>
  <c r="X60" i="8"/>
  <c r="W71" i="8"/>
  <c r="W73" i="8" s="1"/>
  <c r="DC28" i="8"/>
  <c r="DC68" i="8" s="1"/>
  <c r="DD18" i="8"/>
  <c r="DD21" i="8" s="1"/>
  <c r="DD25" i="8" s="1"/>
  <c r="DD13" i="8"/>
  <c r="DE10" i="8"/>
  <c r="DE11" i="8" s="1"/>
  <c r="DD19" i="8"/>
  <c r="DD22" i="8" s="1"/>
  <c r="DD26" i="8" s="1"/>
  <c r="DD14" i="8"/>
  <c r="DC15" i="8"/>
  <c r="BQ29" i="8"/>
  <c r="BQ67" i="8" s="1"/>
  <c r="BP69" i="8"/>
  <c r="BM36" i="8"/>
  <c r="BN32" i="8"/>
  <c r="BM57" i="8"/>
  <c r="BN57" i="8" s="1"/>
  <c r="BO57" i="8" s="1"/>
  <c r="BP57" i="8" s="1"/>
  <c r="BQ57" i="8" s="1"/>
  <c r="BR57" i="8" s="1"/>
  <c r="BS57" i="8" s="1"/>
  <c r="BT57" i="8" s="1"/>
  <c r="BU57" i="8" s="1"/>
  <c r="BV57" i="8" s="1"/>
  <c r="BW57" i="8" s="1"/>
  <c r="BX57" i="8" s="1"/>
  <c r="BY57" i="8" s="1"/>
  <c r="BZ57" i="8" s="1"/>
  <c r="CA57" i="8" s="1"/>
  <c r="CB57" i="8" s="1"/>
  <c r="CC57" i="8" s="1"/>
  <c r="CD57" i="8" s="1"/>
  <c r="CE57" i="8" s="1"/>
  <c r="CF57" i="8" s="1"/>
  <c r="CG57" i="8" s="1"/>
  <c r="CH57" i="8" s="1"/>
  <c r="CI57" i="8" s="1"/>
  <c r="CJ57" i="8" s="1"/>
  <c r="CK57" i="8" s="1"/>
  <c r="CL57" i="8" s="1"/>
  <c r="CM57" i="8" s="1"/>
  <c r="CN57" i="8" s="1"/>
  <c r="CO57" i="8" s="1"/>
  <c r="CP57" i="8" s="1"/>
  <c r="CQ57" i="8" s="1"/>
  <c r="CR57" i="8" s="1"/>
  <c r="CS57" i="8" s="1"/>
  <c r="CT57" i="8" s="1"/>
  <c r="CU57" i="8" s="1"/>
  <c r="CV57" i="8" s="1"/>
  <c r="CW57" i="8" s="1"/>
  <c r="CX57" i="8" s="1"/>
  <c r="CY57" i="8" s="1"/>
  <c r="CZ57" i="8" s="1"/>
  <c r="DA57" i="8" s="1"/>
  <c r="DB57" i="8" s="1"/>
  <c r="DC57" i="8" s="1"/>
  <c r="DD57" i="8" s="1"/>
  <c r="DE57" i="8" s="1"/>
  <c r="DF57" i="8" s="1"/>
  <c r="DG57" i="8" s="1"/>
  <c r="DH57" i="8" s="1"/>
  <c r="DI57" i="8" s="1"/>
  <c r="DJ57" i="8" s="1"/>
  <c r="DK57" i="8" s="1"/>
  <c r="DL57" i="8" s="1"/>
  <c r="AD34" i="10" l="1"/>
  <c r="AD36" i="10" s="1"/>
  <c r="Y60" i="8"/>
  <c r="X71" i="8"/>
  <c r="X73" i="8" s="1"/>
  <c r="DD15" i="8"/>
  <c r="DD28" i="8"/>
  <c r="DD68" i="8" s="1"/>
  <c r="DF10" i="8"/>
  <c r="DF11" i="8" s="1"/>
  <c r="DE19" i="8"/>
  <c r="DE22" i="8" s="1"/>
  <c r="DE26" i="8" s="1"/>
  <c r="DE18" i="8"/>
  <c r="DE21" i="8" s="1"/>
  <c r="DE25" i="8" s="1"/>
  <c r="DE13" i="8"/>
  <c r="DE14" i="8"/>
  <c r="BR29" i="8"/>
  <c r="BR67" i="8" s="1"/>
  <c r="BQ69" i="8"/>
  <c r="BN36" i="8"/>
  <c r="BO32" i="8"/>
  <c r="W36" i="10"/>
  <c r="AE34" i="10" l="1"/>
  <c r="AE36" i="10" s="1"/>
  <c r="Z60" i="8"/>
  <c r="Y71" i="8"/>
  <c r="Y73" i="8" s="1"/>
  <c r="DF13" i="8"/>
  <c r="DG10" i="8"/>
  <c r="DG11" i="8" s="1"/>
  <c r="DF19" i="8"/>
  <c r="DF22" i="8" s="1"/>
  <c r="DF26" i="8" s="1"/>
  <c r="DF18" i="8"/>
  <c r="DF21" i="8" s="1"/>
  <c r="DF25" i="8" s="1"/>
  <c r="DF14" i="8"/>
  <c r="DE15" i="8"/>
  <c r="DE28" i="8"/>
  <c r="DE68" i="8" s="1"/>
  <c r="BR69" i="8"/>
  <c r="BS29" i="8"/>
  <c r="BS67" i="8" s="1"/>
  <c r="BP32" i="8"/>
  <c r="BO36" i="8"/>
  <c r="E36" i="10"/>
  <c r="E48" i="10" s="1"/>
  <c r="E50" i="10" s="1"/>
  <c r="E53" i="10" l="1"/>
  <c r="E54" i="10" s="1"/>
  <c r="AF34" i="10"/>
  <c r="AF36" i="10" s="1"/>
  <c r="Z71" i="8"/>
  <c r="Z73" i="8" s="1"/>
  <c r="AA60" i="8"/>
  <c r="DG19" i="8"/>
  <c r="DG22" i="8" s="1"/>
  <c r="DG26" i="8" s="1"/>
  <c r="DG14" i="8"/>
  <c r="DH10" i="8"/>
  <c r="DH11" i="8" s="1"/>
  <c r="DG18" i="8"/>
  <c r="DG13" i="8"/>
  <c r="DF28" i="8"/>
  <c r="DF68" i="8" s="1"/>
  <c r="DF15" i="8"/>
  <c r="BT29" i="8"/>
  <c r="BT67" i="8" s="1"/>
  <c r="BS69" i="8"/>
  <c r="BQ32" i="8"/>
  <c r="BP36" i="8"/>
  <c r="AG34" i="10" l="1"/>
  <c r="AG36" i="10" s="1"/>
  <c r="AB60" i="8"/>
  <c r="AA71" i="8"/>
  <c r="AA73" i="8" s="1"/>
  <c r="DG15" i="8"/>
  <c r="DH19" i="8"/>
  <c r="DH22" i="8" s="1"/>
  <c r="DH26" i="8" s="1"/>
  <c r="DH13" i="8"/>
  <c r="DH14" i="8"/>
  <c r="DI10" i="8"/>
  <c r="DI11" i="8" s="1"/>
  <c r="DH18" i="8"/>
  <c r="DH21" i="8" s="1"/>
  <c r="DH25" i="8" s="1"/>
  <c r="DG21" i="8"/>
  <c r="DG25" i="8" s="1"/>
  <c r="DG28" i="8" s="1"/>
  <c r="DG68" i="8" s="1"/>
  <c r="BU29" i="8"/>
  <c r="BU67" i="8" s="1"/>
  <c r="BT69" i="8"/>
  <c r="BR32" i="8"/>
  <c r="BQ36" i="8"/>
  <c r="E52" i="10"/>
  <c r="DH28" i="8" l="1"/>
  <c r="DH68" i="8" s="1"/>
  <c r="AH34" i="10"/>
  <c r="AH36" i="10" s="1"/>
  <c r="AB71" i="8"/>
  <c r="AB73" i="8" s="1"/>
  <c r="AC60" i="8"/>
  <c r="DI19" i="8"/>
  <c r="DI22" i="8" s="1"/>
  <c r="DI26" i="8" s="1"/>
  <c r="DJ10" i="8"/>
  <c r="DJ11" i="8" s="1"/>
  <c r="DI18" i="8"/>
  <c r="DI13" i="8"/>
  <c r="DI14" i="8"/>
  <c r="DH15" i="8"/>
  <c r="BV29" i="8"/>
  <c r="BV67" i="8" s="1"/>
  <c r="BU69" i="8"/>
  <c r="BS32" i="8"/>
  <c r="BR36" i="8"/>
  <c r="AI34" i="10" l="1"/>
  <c r="AI36" i="10" s="1"/>
  <c r="AC71" i="8"/>
  <c r="AC73" i="8" s="1"/>
  <c r="AD60" i="8"/>
  <c r="DI15" i="8"/>
  <c r="DK10" i="8"/>
  <c r="DK11" i="8" s="1"/>
  <c r="DJ14" i="8"/>
  <c r="DJ19" i="8"/>
  <c r="DJ22" i="8" s="1"/>
  <c r="DJ26" i="8" s="1"/>
  <c r="DJ18" i="8"/>
  <c r="DJ21" i="8" s="1"/>
  <c r="DJ25" i="8" s="1"/>
  <c r="DJ13" i="8"/>
  <c r="DI21" i="8"/>
  <c r="DI25" i="8" s="1"/>
  <c r="DI28" i="8" s="1"/>
  <c r="DI68" i="8" s="1"/>
  <c r="BW29" i="8"/>
  <c r="BW67" i="8" s="1"/>
  <c r="BV69" i="8"/>
  <c r="BT32" i="8"/>
  <c r="BS36" i="8"/>
  <c r="DJ15" i="8" l="1"/>
  <c r="AJ34" i="10"/>
  <c r="AJ36" i="10" s="1"/>
  <c r="AE60" i="8"/>
  <c r="AD71" i="8"/>
  <c r="AD73" i="8" s="1"/>
  <c r="DJ28" i="8"/>
  <c r="DJ68" i="8" s="1"/>
  <c r="DK18" i="8"/>
  <c r="DK21" i="8" s="1"/>
  <c r="DK25" i="8" s="1"/>
  <c r="DL10" i="8"/>
  <c r="DL11" i="8" s="1"/>
  <c r="DK13" i="8"/>
  <c r="DK19" i="8"/>
  <c r="DK22" i="8" s="1"/>
  <c r="DK26" i="8" s="1"/>
  <c r="DK14" i="8"/>
  <c r="BW69" i="8"/>
  <c r="BX29" i="8"/>
  <c r="BX67" i="8" s="1"/>
  <c r="BU32" i="8"/>
  <c r="BT36" i="8"/>
  <c r="AK34" i="10" l="1"/>
  <c r="AK36" i="10" s="1"/>
  <c r="AF60" i="8"/>
  <c r="AE71" i="8"/>
  <c r="AE73" i="8" s="1"/>
  <c r="DK15" i="8"/>
  <c r="DL19" i="8"/>
  <c r="DL22" i="8" s="1"/>
  <c r="DL26" i="8" s="1"/>
  <c r="DL14" i="8"/>
  <c r="DL18" i="8"/>
  <c r="DL21" i="8" s="1"/>
  <c r="DL25" i="8" s="1"/>
  <c r="DL13" i="8"/>
  <c r="DK28" i="8"/>
  <c r="DK68" i="8" s="1"/>
  <c r="BY29" i="8"/>
  <c r="BY67" i="8" s="1"/>
  <c r="BX69" i="8"/>
  <c r="BV32" i="8"/>
  <c r="BU36" i="8"/>
  <c r="AL34" i="10" l="1"/>
  <c r="AL36" i="10" s="1"/>
  <c r="AG60" i="8"/>
  <c r="AF71" i="8"/>
  <c r="AF73" i="8" s="1"/>
  <c r="DL28" i="8"/>
  <c r="DL68" i="8" s="1"/>
  <c r="DL15" i="8"/>
  <c r="BY69" i="8"/>
  <c r="BZ29" i="8"/>
  <c r="BZ67" i="8" s="1"/>
  <c r="BV36" i="8"/>
  <c r="BW32" i="8"/>
  <c r="AM34" i="10" l="1"/>
  <c r="AM36" i="10" s="1"/>
  <c r="AH60" i="8"/>
  <c r="AG71" i="8"/>
  <c r="AG73" i="8" s="1"/>
  <c r="BZ69" i="8"/>
  <c r="CA29" i="8"/>
  <c r="CA67" i="8" s="1"/>
  <c r="BX32" i="8"/>
  <c r="BW36" i="8"/>
  <c r="AN34" i="10" l="1"/>
  <c r="AN36" i="10" s="1"/>
  <c r="AI60" i="8"/>
  <c r="AH71" i="8"/>
  <c r="AH73" i="8" s="1"/>
  <c r="CB29" i="8"/>
  <c r="CB67" i="8" s="1"/>
  <c r="CA69" i="8"/>
  <c r="BY32" i="8"/>
  <c r="BX36" i="8"/>
  <c r="AO34" i="10" l="1"/>
  <c r="AO36" i="10" s="1"/>
  <c r="AJ60" i="8"/>
  <c r="AI71" i="8"/>
  <c r="AI73" i="8" s="1"/>
  <c r="CC29" i="8"/>
  <c r="CC67" i="8" s="1"/>
  <c r="CB69" i="8"/>
  <c r="BZ32" i="8"/>
  <c r="BY36" i="8"/>
  <c r="AP34" i="10" l="1"/>
  <c r="AP36" i="10" s="1"/>
  <c r="AK60" i="8"/>
  <c r="AJ71" i="8"/>
  <c r="AJ73" i="8" s="1"/>
  <c r="CC69" i="8"/>
  <c r="CD29" i="8"/>
  <c r="CD67" i="8" s="1"/>
  <c r="CA32" i="8"/>
  <c r="BZ36" i="8"/>
  <c r="AQ34" i="10" l="1"/>
  <c r="AQ36" i="10" s="1"/>
  <c r="AL60" i="8"/>
  <c r="AK71" i="8"/>
  <c r="AK73" i="8" s="1"/>
  <c r="CE29" i="8"/>
  <c r="CF29" i="8" s="1"/>
  <c r="CD69" i="8"/>
  <c r="CB32" i="8"/>
  <c r="CA36" i="8"/>
  <c r="AR34" i="10" l="1"/>
  <c r="AR36" i="10" s="1"/>
  <c r="AM60" i="8"/>
  <c r="AL71" i="8"/>
  <c r="AL73" i="8" s="1"/>
  <c r="CG29" i="8"/>
  <c r="CF69" i="8"/>
  <c r="CE67" i="8"/>
  <c r="CE69" i="8"/>
  <c r="CC32" i="8"/>
  <c r="CB36" i="8"/>
  <c r="AS34" i="10" l="1"/>
  <c r="AS36" i="10" s="1"/>
  <c r="AM71" i="8"/>
  <c r="AM73" i="8" s="1"/>
  <c r="AN60" i="8"/>
  <c r="CH29" i="8"/>
  <c r="CG69" i="8"/>
  <c r="CD32" i="8"/>
  <c r="CC36" i="8"/>
  <c r="AT34" i="10" l="1"/>
  <c r="AT36" i="10" s="1"/>
  <c r="AO60" i="8"/>
  <c r="AN71" i="8"/>
  <c r="AN73" i="8" s="1"/>
  <c r="CI29" i="8"/>
  <c r="CH69" i="8"/>
  <c r="CD36" i="8"/>
  <c r="CE32" i="8"/>
  <c r="CF32" i="8" s="1"/>
  <c r="AU34" i="10" l="1"/>
  <c r="AU36" i="10" s="1"/>
  <c r="AP60" i="8"/>
  <c r="AO71" i="8"/>
  <c r="AO73" i="8" s="1"/>
  <c r="CG32" i="8"/>
  <c r="CF36" i="8"/>
  <c r="CJ29" i="8"/>
  <c r="CI69" i="8"/>
  <c r="CE36" i="8"/>
  <c r="AV34" i="10" l="1"/>
  <c r="AV36" i="10" s="1"/>
  <c r="AQ60" i="8"/>
  <c r="AP71" i="8"/>
  <c r="AP73" i="8" s="1"/>
  <c r="CK29" i="8"/>
  <c r="CJ69" i="8"/>
  <c r="CG36" i="8"/>
  <c r="CH32" i="8"/>
  <c r="AW34" i="10" l="1"/>
  <c r="AW36" i="10" s="1"/>
  <c r="AR60" i="8"/>
  <c r="AQ71" i="8"/>
  <c r="AQ73" i="8" s="1"/>
  <c r="CH36" i="8"/>
  <c r="CI32" i="8"/>
  <c r="CL29" i="8"/>
  <c r="CK69" i="8"/>
  <c r="AX34" i="10" l="1"/>
  <c r="AX36" i="10" s="1"/>
  <c r="AS60" i="8"/>
  <c r="AR71" i="8"/>
  <c r="AR73" i="8" s="1"/>
  <c r="CM29" i="8"/>
  <c r="CL69" i="8"/>
  <c r="CJ32" i="8"/>
  <c r="CI36" i="8"/>
  <c r="AY34" i="10" l="1"/>
  <c r="AY36" i="10" s="1"/>
  <c r="AS71" i="8"/>
  <c r="AS73" i="8" s="1"/>
  <c r="AT60" i="8"/>
  <c r="CK32" i="8"/>
  <c r="CJ36" i="8"/>
  <c r="CN29" i="8"/>
  <c r="CM69" i="8"/>
  <c r="AZ34" i="10" l="1"/>
  <c r="AZ36" i="10" s="1"/>
  <c r="AT71" i="8"/>
  <c r="AT73" i="8" s="1"/>
  <c r="AU60" i="8"/>
  <c r="CO29" i="8"/>
  <c r="CN69" i="8"/>
  <c r="CK36" i="8"/>
  <c r="CL32" i="8"/>
  <c r="BA34" i="10" l="1"/>
  <c r="BA36" i="10" s="1"/>
  <c r="AV60" i="8"/>
  <c r="AU71" i="8"/>
  <c r="AU73" i="8" s="1"/>
  <c r="CL36" i="8"/>
  <c r="CM32" i="8"/>
  <c r="CP29" i="8"/>
  <c r="CO69" i="8"/>
  <c r="BB34" i="10" l="1"/>
  <c r="BB36" i="10" s="1"/>
  <c r="AW60" i="8"/>
  <c r="AV71" i="8"/>
  <c r="AV73" i="8" s="1"/>
  <c r="CN32" i="8"/>
  <c r="CM36" i="8"/>
  <c r="CQ29" i="8"/>
  <c r="CP69" i="8"/>
  <c r="BC34" i="10" l="1"/>
  <c r="BC36" i="10" s="1"/>
  <c r="AW71" i="8"/>
  <c r="AW73" i="8" s="1"/>
  <c r="AX60" i="8"/>
  <c r="CR29" i="8"/>
  <c r="CQ69" i="8"/>
  <c r="CO32" i="8"/>
  <c r="CN36" i="8"/>
  <c r="BD34" i="10" l="1"/>
  <c r="BD36" i="10" s="1"/>
  <c r="AY60" i="8"/>
  <c r="AX71" i="8"/>
  <c r="AX73" i="8" s="1"/>
  <c r="CO36" i="8"/>
  <c r="CP32" i="8"/>
  <c r="CS29" i="8"/>
  <c r="CR69" i="8"/>
  <c r="BE34" i="10" l="1"/>
  <c r="BE36" i="10" s="1"/>
  <c r="AY71" i="8"/>
  <c r="AY73" i="8" s="1"/>
  <c r="AZ60" i="8"/>
  <c r="CP36" i="8"/>
  <c r="CQ32" i="8"/>
  <c r="CT29" i="8"/>
  <c r="CS69" i="8"/>
  <c r="BF34" i="10" l="1"/>
  <c r="BF36" i="10" s="1"/>
  <c r="BA60" i="8"/>
  <c r="AZ71" i="8"/>
  <c r="AZ73" i="8" s="1"/>
  <c r="CR32" i="8"/>
  <c r="CQ36" i="8"/>
  <c r="CU29" i="8"/>
  <c r="CT69" i="8"/>
  <c r="BG34" i="10" l="1"/>
  <c r="BG36" i="10" s="1"/>
  <c r="BB60" i="8"/>
  <c r="BA71" i="8"/>
  <c r="BA73" i="8" s="1"/>
  <c r="CV29" i="8"/>
  <c r="CU69" i="8"/>
  <c r="CS32" i="8"/>
  <c r="CR36" i="8"/>
  <c r="BH34" i="10" l="1"/>
  <c r="BH36" i="10" s="1"/>
  <c r="BC60" i="8"/>
  <c r="BB71" i="8"/>
  <c r="BB73" i="8" s="1"/>
  <c r="CS36" i="8"/>
  <c r="CT32" i="8"/>
  <c r="CW29" i="8"/>
  <c r="CV69" i="8"/>
  <c r="BI34" i="10" l="1"/>
  <c r="BI36" i="10" s="1"/>
  <c r="BD60" i="8"/>
  <c r="BC71" i="8"/>
  <c r="BC73" i="8" s="1"/>
  <c r="CT36" i="8"/>
  <c r="CU32" i="8"/>
  <c r="CX29" i="8"/>
  <c r="CW69" i="8"/>
  <c r="BJ34" i="10" l="1"/>
  <c r="BJ36" i="10" s="1"/>
  <c r="BE60" i="8"/>
  <c r="BD71" i="8"/>
  <c r="BD73" i="8" s="1"/>
  <c r="CV32" i="8"/>
  <c r="CU36" i="8"/>
  <c r="CY29" i="8"/>
  <c r="CX69" i="8"/>
  <c r="BK34" i="10" l="1"/>
  <c r="BK36" i="10" s="1"/>
  <c r="BF60" i="8"/>
  <c r="BE71" i="8"/>
  <c r="BE73" i="8" s="1"/>
  <c r="CZ29" i="8"/>
  <c r="CY69" i="8"/>
  <c r="CW32" i="8"/>
  <c r="CV36" i="8"/>
  <c r="BL34" i="10" l="1"/>
  <c r="BL36" i="10" s="1"/>
  <c r="BG60" i="8"/>
  <c r="BF71" i="8"/>
  <c r="BF73" i="8" s="1"/>
  <c r="CW36" i="8"/>
  <c r="CX32" i="8"/>
  <c r="DA29" i="8"/>
  <c r="CZ69" i="8"/>
  <c r="BM34" i="10" l="1"/>
  <c r="BM36" i="10" s="1"/>
  <c r="BG71" i="8"/>
  <c r="BG73" i="8" s="1"/>
  <c r="BH60" i="8"/>
  <c r="CX36" i="8"/>
  <c r="CY32" i="8"/>
  <c r="DB29" i="8"/>
  <c r="DA69" i="8"/>
  <c r="BN34" i="10" l="1"/>
  <c r="BI60" i="8"/>
  <c r="BH71" i="8"/>
  <c r="BH73" i="8" s="1"/>
  <c r="CZ32" i="8"/>
  <c r="CY36" i="8"/>
  <c r="DB69" i="8"/>
  <c r="DC29" i="8"/>
  <c r="BO34" i="10" l="1"/>
  <c r="BJ60" i="8"/>
  <c r="BI71" i="8"/>
  <c r="BI73" i="8" s="1"/>
  <c r="DD29" i="8"/>
  <c r="DC69" i="8"/>
  <c r="DA32" i="8"/>
  <c r="CZ36" i="8"/>
  <c r="BP34" i="10" l="1"/>
  <c r="BK60" i="8"/>
  <c r="BJ71" i="8"/>
  <c r="BJ73" i="8" s="1"/>
  <c r="DA36" i="8"/>
  <c r="DB32" i="8"/>
  <c r="DE29" i="8"/>
  <c r="DD69" i="8"/>
  <c r="BQ34" i="10" l="1"/>
  <c r="BU34" i="10"/>
  <c r="BK71" i="8"/>
  <c r="BK73" i="8" s="1"/>
  <c r="BL60" i="8"/>
  <c r="DF29" i="8"/>
  <c r="DE69" i="8"/>
  <c r="DB36" i="8"/>
  <c r="DC32" i="8"/>
  <c r="BR34" i="10" l="1"/>
  <c r="BV34" i="10"/>
  <c r="BM60" i="8"/>
  <c r="BL71" i="8"/>
  <c r="BL73" i="8" s="1"/>
  <c r="BW34" i="10" s="1"/>
  <c r="DD32" i="8"/>
  <c r="DC36" i="8"/>
  <c r="DG29" i="8"/>
  <c r="DF69" i="8"/>
  <c r="BS34" i="10" l="1"/>
  <c r="BM71" i="8"/>
  <c r="BM73" i="8" s="1"/>
  <c r="BX34" i="10" s="1"/>
  <c r="BY34" i="10" s="1"/>
  <c r="BZ34" i="10" s="1"/>
  <c r="CA34" i="10" s="1"/>
  <c r="CB34" i="10" s="1"/>
  <c r="CC34" i="10" s="1"/>
  <c r="CD34" i="10" s="1"/>
  <c r="BN60" i="8"/>
  <c r="DH29" i="8"/>
  <c r="DG69" i="8"/>
  <c r="DE32" i="8"/>
  <c r="DD36" i="8"/>
  <c r="BT34" i="10" l="1"/>
  <c r="BO60" i="8"/>
  <c r="BN71" i="8"/>
  <c r="BN73" i="8" s="1"/>
  <c r="DE36" i="8"/>
  <c r="DF32" i="8"/>
  <c r="DH69" i="8"/>
  <c r="DI29" i="8"/>
  <c r="BP60" i="8" l="1"/>
  <c r="BO71" i="8"/>
  <c r="BO73" i="8" s="1"/>
  <c r="BN36" i="10" s="1"/>
  <c r="DJ29" i="8"/>
  <c r="DI69" i="8"/>
  <c r="DF36" i="8"/>
  <c r="DG32" i="8"/>
  <c r="BQ60" i="8" l="1"/>
  <c r="BP71" i="8"/>
  <c r="BP73" i="8" s="1"/>
  <c r="BO36" i="10" s="1"/>
  <c r="DH32" i="8"/>
  <c r="DG36" i="8"/>
  <c r="DK29" i="8"/>
  <c r="DJ69" i="8"/>
  <c r="BR60" i="8" l="1"/>
  <c r="BQ71" i="8"/>
  <c r="BQ73" i="8" s="1"/>
  <c r="BP36" i="10" s="1"/>
  <c r="DL29" i="8"/>
  <c r="DL69" i="8" s="1"/>
  <c r="DK69" i="8"/>
  <c r="DI32" i="8"/>
  <c r="DH36" i="8"/>
  <c r="BS60" i="8" l="1"/>
  <c r="BR71" i="8"/>
  <c r="BR73" i="8" s="1"/>
  <c r="BQ36" i="10" s="1"/>
  <c r="DI36" i="8"/>
  <c r="DJ32" i="8"/>
  <c r="BT60" i="8" l="1"/>
  <c r="BS71" i="8"/>
  <c r="BS73" i="8" s="1"/>
  <c r="BR36" i="10" s="1"/>
  <c r="DJ36" i="8"/>
  <c r="DK32" i="8"/>
  <c r="BT71" i="8" l="1"/>
  <c r="BT73" i="8" s="1"/>
  <c r="BS36" i="10" s="1"/>
  <c r="BU60" i="8"/>
  <c r="DL32" i="8"/>
  <c r="DL36" i="8" s="1"/>
  <c r="DK36" i="8"/>
  <c r="BV60" i="8" l="1"/>
  <c r="BU71" i="8"/>
  <c r="BU73" i="8" s="1"/>
  <c r="BT36" i="10" s="1"/>
  <c r="BV71" i="8" l="1"/>
  <c r="BV73" i="8" s="1"/>
  <c r="BU36" i="10" s="1"/>
  <c r="BW60" i="8"/>
  <c r="BW71" i="8" l="1"/>
  <c r="BW73" i="8" s="1"/>
  <c r="BV36" i="10" s="1"/>
  <c r="BV48" i="10" s="1"/>
  <c r="BV50" i="10" s="1"/>
  <c r="BX60" i="8"/>
  <c r="BV52" i="10" l="1"/>
  <c r="BV53" i="10"/>
  <c r="BY60" i="8"/>
  <c r="BX71" i="8"/>
  <c r="BX73" i="8" s="1"/>
  <c r="BW36" i="10" s="1"/>
  <c r="BW48" i="10" s="1"/>
  <c r="BW50" i="10" s="1"/>
  <c r="BW53" i="10" l="1"/>
  <c r="BW52" i="10"/>
  <c r="BZ60" i="8"/>
  <c r="BY71" i="8"/>
  <c r="BY73" i="8" s="1"/>
  <c r="BX36" i="10" s="1"/>
  <c r="BX48" i="10" s="1"/>
  <c r="BX50" i="10" s="1"/>
  <c r="BX52" i="10" l="1"/>
  <c r="BX53" i="10"/>
  <c r="BZ71" i="8"/>
  <c r="BZ73" i="8" s="1"/>
  <c r="BY36" i="10" s="1"/>
  <c r="BY48" i="10" s="1"/>
  <c r="BY50" i="10" s="1"/>
  <c r="CA60" i="8"/>
  <c r="CA71" i="8" l="1"/>
  <c r="CA73" i="8" s="1"/>
  <c r="BZ36" i="10" s="1"/>
  <c r="BZ48" i="10" s="1"/>
  <c r="BZ50" i="10" s="1"/>
  <c r="CB60" i="8"/>
  <c r="BY53" i="10"/>
  <c r="BY52" i="10"/>
  <c r="BZ52" i="10" l="1"/>
  <c r="BZ53" i="10"/>
  <c r="CB71" i="8"/>
  <c r="CB73" i="8" s="1"/>
  <c r="CA36" i="10" s="1"/>
  <c r="CA48" i="10" s="1"/>
  <c r="CA50" i="10" s="1"/>
  <c r="CC60" i="8"/>
  <c r="CA52" i="10" l="1"/>
  <c r="CA53" i="10"/>
  <c r="CD60" i="8"/>
  <c r="CC71" i="8"/>
  <c r="CC73" i="8" s="1"/>
  <c r="CB36" i="10" s="1"/>
  <c r="CB48" i="10" s="1"/>
  <c r="CB50" i="10" s="1"/>
  <c r="CE60" i="8" l="1"/>
  <c r="CD71" i="8"/>
  <c r="CD73" i="8" s="1"/>
  <c r="CC36" i="10" s="1"/>
  <c r="CC48" i="10" s="1"/>
  <c r="CC50" i="10" s="1"/>
  <c r="CB53" i="10"/>
  <c r="CB52" i="10"/>
  <c r="CF60" i="8" l="1"/>
  <c r="CE71" i="8"/>
  <c r="CE73" i="8" s="1"/>
  <c r="CD36" i="10" s="1"/>
  <c r="CD48" i="10" s="1"/>
  <c r="CD50" i="10" s="1"/>
  <c r="CC52" i="10"/>
  <c r="CC53" i="10"/>
  <c r="CG60" i="8" l="1"/>
  <c r="CF71" i="8"/>
  <c r="CF73" i="8" s="1"/>
  <c r="CD52" i="10"/>
  <c r="CE52" i="10"/>
  <c r="CE53" i="10" s="1"/>
  <c r="CD53" i="10"/>
  <c r="CH60" i="8" l="1"/>
  <c r="CG71" i="8"/>
  <c r="CG73" i="8" s="1"/>
  <c r="CI60" i="8" l="1"/>
  <c r="CH71" i="8"/>
  <c r="CH73" i="8" s="1"/>
  <c r="CI71" i="8" l="1"/>
  <c r="CI73" i="8" s="1"/>
  <c r="CJ60" i="8"/>
  <c r="CJ71" i="8" l="1"/>
  <c r="CJ73" i="8" s="1"/>
  <c r="CK60" i="8"/>
  <c r="CK71" i="8" l="1"/>
  <c r="CK73" i="8" s="1"/>
  <c r="CL60" i="8"/>
  <c r="CM60" i="8" l="1"/>
  <c r="CL71" i="8"/>
  <c r="CL73" i="8" s="1"/>
  <c r="CN60" i="8" l="1"/>
  <c r="CM71" i="8"/>
  <c r="CM73" i="8" s="1"/>
  <c r="CN71" i="8" l="1"/>
  <c r="CN73" i="8" s="1"/>
  <c r="CO60" i="8"/>
  <c r="CO71" i="8" l="1"/>
  <c r="CO73" i="8" s="1"/>
  <c r="CP60" i="8"/>
  <c r="CQ60" i="8" l="1"/>
  <c r="CP71" i="8"/>
  <c r="CP73" i="8" s="1"/>
  <c r="CQ71" i="8" l="1"/>
  <c r="CQ73" i="8" s="1"/>
  <c r="CR60" i="8"/>
  <c r="CS60" i="8" l="1"/>
  <c r="CR71" i="8"/>
  <c r="CR73" i="8" s="1"/>
  <c r="CT60" i="8" l="1"/>
  <c r="CS71" i="8"/>
  <c r="CS73" i="8" s="1"/>
  <c r="CU60" i="8" l="1"/>
  <c r="CT71" i="8"/>
  <c r="CT73" i="8" s="1"/>
  <c r="CV60" i="8" l="1"/>
  <c r="CU71" i="8"/>
  <c r="CU73" i="8" s="1"/>
  <c r="CW60" i="8" l="1"/>
  <c r="CV71" i="8"/>
  <c r="CV73" i="8" s="1"/>
  <c r="CW71" i="8" l="1"/>
  <c r="CW73" i="8" s="1"/>
  <c r="CX60" i="8"/>
  <c r="CY60" i="8" l="1"/>
  <c r="CX71" i="8"/>
  <c r="CX73" i="8" s="1"/>
  <c r="CZ60" i="8" l="1"/>
  <c r="CY71" i="8"/>
  <c r="CY73" i="8" s="1"/>
  <c r="DA60" i="8" l="1"/>
  <c r="CZ71" i="8"/>
  <c r="CZ73" i="8" s="1"/>
  <c r="DA71" i="8" l="1"/>
  <c r="DA73" i="8" s="1"/>
  <c r="DB60" i="8"/>
  <c r="DB71" i="8" l="1"/>
  <c r="DB73" i="8" s="1"/>
  <c r="DC60" i="8"/>
  <c r="DD60" i="8" l="1"/>
  <c r="DC71" i="8"/>
  <c r="DC73" i="8" s="1"/>
  <c r="DD71" i="8" l="1"/>
  <c r="DD73" i="8" s="1"/>
  <c r="DE60" i="8"/>
  <c r="DF60" i="8" l="1"/>
  <c r="DE71" i="8"/>
  <c r="DE73" i="8" s="1"/>
  <c r="DG60" i="8" l="1"/>
  <c r="DF71" i="8"/>
  <c r="DF73" i="8" s="1"/>
  <c r="DH60" i="8" l="1"/>
  <c r="DG71" i="8"/>
  <c r="DG73" i="8" s="1"/>
  <c r="DH71" i="8" l="1"/>
  <c r="DH73" i="8" s="1"/>
  <c r="DI60" i="8"/>
  <c r="DJ60" i="8" l="1"/>
  <c r="DI71" i="8"/>
  <c r="DI73" i="8" s="1"/>
  <c r="DJ71" i="8" l="1"/>
  <c r="DJ73" i="8" s="1"/>
  <c r="DK60" i="8"/>
  <c r="DL60" i="8" l="1"/>
  <c r="DL71" i="8" s="1"/>
  <c r="DL73" i="8" s="1"/>
  <c r="DK71" i="8"/>
  <c r="DK73" i="8" s="1"/>
  <c r="P21" i="9"/>
  <c r="N21" i="9"/>
  <c r="N26" i="9" s="1"/>
  <c r="M21" i="9"/>
  <c r="K21" i="9"/>
  <c r="L21" i="9"/>
  <c r="O21" i="9"/>
  <c r="W21" i="9"/>
  <c r="W26" i="9" s="1"/>
  <c r="BJ21" i="9"/>
  <c r="BJ26" i="9" s="1"/>
  <c r="AF21" i="9"/>
  <c r="AF26" i="9" s="1"/>
  <c r="BG21" i="9"/>
  <c r="BG26" i="9" s="1"/>
  <c r="Q21" i="9"/>
  <c r="Q26" i="9" s="1"/>
  <c r="AL21" i="9"/>
  <c r="AL26" i="9" s="1"/>
  <c r="Z21" i="9"/>
  <c r="Z26" i="9" s="1"/>
  <c r="Y21" i="9"/>
  <c r="Y26" i="9" s="1"/>
  <c r="AM21" i="9"/>
  <c r="AM26" i="9" s="1"/>
  <c r="R21" i="9"/>
  <c r="R26" i="9" s="1"/>
  <c r="AW21" i="9"/>
  <c r="AW26" i="9" s="1"/>
  <c r="T21" i="9"/>
  <c r="T26" i="9" s="1"/>
  <c r="S21" i="9"/>
  <c r="S26" i="9" s="1"/>
  <c r="L28" i="9" l="1"/>
  <c r="L26" i="9"/>
  <c r="K28" i="9"/>
  <c r="K26" i="9"/>
  <c r="P25" i="9"/>
  <c r="P26" i="9"/>
  <c r="M29" i="9"/>
  <c r="M26" i="9"/>
  <c r="O30" i="9"/>
  <c r="O26" i="9"/>
  <c r="M28" i="9"/>
  <c r="AR21" i="9"/>
  <c r="AR26" i="9" s="1"/>
  <c r="AQ21" i="9"/>
  <c r="AD21" i="9"/>
  <c r="BA21" i="9"/>
  <c r="AY21" i="9"/>
  <c r="AY26" i="9" s="1"/>
  <c r="AO21" i="9"/>
  <c r="AO26" i="9" s="1"/>
  <c r="AH21" i="9"/>
  <c r="BF21" i="9"/>
  <c r="AI21" i="9"/>
  <c r="AI26" i="9" s="1"/>
  <c r="AN21" i="9"/>
  <c r="AN26" i="9" s="1"/>
  <c r="O29" i="9"/>
  <c r="M30" i="9"/>
  <c r="AZ21" i="9"/>
  <c r="AZ26" i="9" s="1"/>
  <c r="AK21" i="9"/>
  <c r="AP21" i="9"/>
  <c r="AS21" i="9"/>
  <c r="AG21" i="9"/>
  <c r="AG26" i="9" s="1"/>
  <c r="AC21" i="9"/>
  <c r="AC24" i="9" s="1"/>
  <c r="AA21" i="9"/>
  <c r="AJ21" i="9"/>
  <c r="BH21" i="9"/>
  <c r="BH26" i="9" s="1"/>
  <c r="BB21" i="9"/>
  <c r="BB26" i="9" s="1"/>
  <c r="M25" i="9"/>
  <c r="N30" i="9"/>
  <c r="O27" i="9"/>
  <c r="N25" i="9"/>
  <c r="AC25" i="9"/>
  <c r="AC30" i="9"/>
  <c r="AW24" i="9"/>
  <c r="AW25" i="9"/>
  <c r="AW30" i="9"/>
  <c r="AW29" i="9"/>
  <c r="AW28" i="9"/>
  <c r="AW27" i="9"/>
  <c r="Q24" i="9"/>
  <c r="Q28" i="9"/>
  <c r="Q29" i="9"/>
  <c r="Q30" i="9"/>
  <c r="Q25" i="9"/>
  <c r="Q27" i="9"/>
  <c r="R29" i="9"/>
  <c r="R25" i="9"/>
  <c r="R27" i="9"/>
  <c r="R30" i="9"/>
  <c r="R24" i="9"/>
  <c r="R28" i="9"/>
  <c r="AK30" i="9"/>
  <c r="AK25" i="9"/>
  <c r="AK27" i="9"/>
  <c r="AK29" i="9"/>
  <c r="AK28" i="9"/>
  <c r="Y24" i="9"/>
  <c r="Y27" i="9"/>
  <c r="Y30" i="9"/>
  <c r="Y25" i="9"/>
  <c r="Y28" i="9"/>
  <c r="Y29" i="9"/>
  <c r="AL24" i="9"/>
  <c r="AL30" i="9"/>
  <c r="AL28" i="9"/>
  <c r="AL25" i="9"/>
  <c r="AL27" i="9"/>
  <c r="AL29" i="9"/>
  <c r="AV21" i="9"/>
  <c r="AV26" i="9" s="1"/>
  <c r="AP28" i="9"/>
  <c r="AP27" i="9"/>
  <c r="AE21" i="9"/>
  <c r="AE26" i="9" s="1"/>
  <c r="W24" i="9"/>
  <c r="W29" i="9"/>
  <c r="W25" i="9"/>
  <c r="W27" i="9"/>
  <c r="W28" i="9"/>
  <c r="W30" i="9"/>
  <c r="L27" i="9"/>
  <c r="X21" i="9"/>
  <c r="X26" i="9" s="1"/>
  <c r="T24" i="9"/>
  <c r="T27" i="9"/>
  <c r="T25" i="9"/>
  <c r="T28" i="9"/>
  <c r="T29" i="9"/>
  <c r="T30" i="9"/>
  <c r="AQ30" i="9"/>
  <c r="AQ27" i="9"/>
  <c r="AQ29" i="9"/>
  <c r="AQ28" i="9"/>
  <c r="AQ25" i="9"/>
  <c r="AD30" i="9"/>
  <c r="BA29" i="9"/>
  <c r="AO27" i="9"/>
  <c r="AO28" i="9"/>
  <c r="AO25" i="9"/>
  <c r="AO29" i="9"/>
  <c r="AO24" i="9"/>
  <c r="AO30" i="9"/>
  <c r="AH24" i="9"/>
  <c r="AH25" i="9"/>
  <c r="AH28" i="9"/>
  <c r="AH29" i="9"/>
  <c r="AN24" i="9"/>
  <c r="AN29" i="9"/>
  <c r="AN25" i="9"/>
  <c r="AN27" i="9"/>
  <c r="AN28" i="9"/>
  <c r="AN30" i="9"/>
  <c r="AB21" i="9"/>
  <c r="AB26" i="9" s="1"/>
  <c r="AA30" i="9"/>
  <c r="AA29" i="9"/>
  <c r="BH30" i="9"/>
  <c r="BB24" i="9"/>
  <c r="BB29" i="9"/>
  <c r="BB25" i="9"/>
  <c r="BB30" i="9"/>
  <c r="BB28" i="9"/>
  <c r="BB27" i="9"/>
  <c r="L24" i="9"/>
  <c r="L30" i="9"/>
  <c r="L29" i="9"/>
  <c r="L25" i="9"/>
  <c r="AT21" i="9"/>
  <c r="AT26" i="9" s="1"/>
  <c r="S29" i="9"/>
  <c r="S24" i="9"/>
  <c r="S28" i="9"/>
  <c r="S27" i="9"/>
  <c r="S30" i="9"/>
  <c r="S25" i="9"/>
  <c r="AM29" i="9"/>
  <c r="AM28" i="9"/>
  <c r="AM27" i="9"/>
  <c r="AM24" i="9"/>
  <c r="AM25" i="9"/>
  <c r="AM30" i="9"/>
  <c r="Z24" i="9"/>
  <c r="Z28" i="9"/>
  <c r="Z30" i="9"/>
  <c r="Z27" i="9"/>
  <c r="Z25" i="9"/>
  <c r="Z29" i="9"/>
  <c r="BG29" i="9"/>
  <c r="BG24" i="9"/>
  <c r="BG30" i="9"/>
  <c r="BG28" i="9"/>
  <c r="BG25" i="9"/>
  <c r="BG27" i="9"/>
  <c r="AF29" i="9"/>
  <c r="AF28" i="9"/>
  <c r="AF25" i="9"/>
  <c r="AF27" i="9"/>
  <c r="AF24" i="9"/>
  <c r="AF30" i="9"/>
  <c r="BJ24" i="9"/>
  <c r="BJ28" i="9"/>
  <c r="BJ25" i="9"/>
  <c r="BJ27" i="9"/>
  <c r="BJ30" i="9"/>
  <c r="BJ29" i="9"/>
  <c r="V21" i="9"/>
  <c r="V26" i="9" s="1"/>
  <c r="O28" i="9"/>
  <c r="K27" i="9"/>
  <c r="N24" i="9"/>
  <c r="N28" i="9"/>
  <c r="AX21" i="9"/>
  <c r="AX26" i="9" s="1"/>
  <c r="BI21" i="9"/>
  <c r="BI26" i="9" s="1"/>
  <c r="BL21" i="9"/>
  <c r="BL26" i="9" s="1"/>
  <c r="O25" i="9"/>
  <c r="K25" i="9"/>
  <c r="K29" i="9"/>
  <c r="M24" i="9"/>
  <c r="M27" i="9"/>
  <c r="N29" i="9"/>
  <c r="N27" i="9"/>
  <c r="BC21" i="9"/>
  <c r="BC26" i="9" s="1"/>
  <c r="K24" i="9"/>
  <c r="BK21" i="9"/>
  <c r="BK26" i="9" s="1"/>
  <c r="K30" i="9"/>
  <c r="P24" i="9"/>
  <c r="P30" i="9"/>
  <c r="P27" i="9"/>
  <c r="P29" i="9"/>
  <c r="AU21" i="9"/>
  <c r="AU26" i="9" s="1"/>
  <c r="BE21" i="9"/>
  <c r="BE26" i="9" s="1"/>
  <c r="P28" i="9"/>
  <c r="BD21" i="9"/>
  <c r="BD26" i="9" s="1"/>
  <c r="U21" i="9"/>
  <c r="U26" i="9" s="1"/>
  <c r="O24" i="9"/>
  <c r="AG27" i="9" l="1"/>
  <c r="AI24" i="9"/>
  <c r="AY29" i="9"/>
  <c r="AR24" i="9"/>
  <c r="AC29" i="9"/>
  <c r="AR30" i="9"/>
  <c r="BH27" i="9"/>
  <c r="AI25" i="9"/>
  <c r="AI32" i="9" s="1"/>
  <c r="AI46" i="9" s="1"/>
  <c r="AR38" i="10" s="1"/>
  <c r="AR46" i="10" s="1"/>
  <c r="AR48" i="10" s="1"/>
  <c r="AR50" i="10" s="1"/>
  <c r="AY24" i="9"/>
  <c r="AZ29" i="9"/>
  <c r="BH25" i="9"/>
  <c r="BH24" i="9"/>
  <c r="BH32" i="9" s="1"/>
  <c r="BH46" i="9" s="1"/>
  <c r="BQ38" i="10" s="1"/>
  <c r="BQ46" i="10" s="1"/>
  <c r="BQ48" i="10" s="1"/>
  <c r="BQ50" i="10" s="1"/>
  <c r="AI29" i="9"/>
  <c r="AY27" i="9"/>
  <c r="AG30" i="9"/>
  <c r="AR25" i="9"/>
  <c r="AZ28" i="9"/>
  <c r="AZ30" i="9"/>
  <c r="AJ24" i="9"/>
  <c r="AJ32" i="9" s="1"/>
  <c r="AJ46" i="9" s="1"/>
  <c r="AS38" i="10" s="1"/>
  <c r="AS46" i="10" s="1"/>
  <c r="AS48" i="10" s="1"/>
  <c r="AS50" i="10" s="1"/>
  <c r="AJ26" i="9"/>
  <c r="AS28" i="9"/>
  <c r="AS26" i="9"/>
  <c r="BF24" i="9"/>
  <c r="BF26" i="9"/>
  <c r="BA28" i="9"/>
  <c r="BA26" i="9"/>
  <c r="BH29" i="9"/>
  <c r="AI27" i="9"/>
  <c r="AY28" i="9"/>
  <c r="AG29" i="9"/>
  <c r="AG25" i="9"/>
  <c r="AR27" i="9"/>
  <c r="AZ27" i="9"/>
  <c r="AZ24" i="9"/>
  <c r="AA27" i="9"/>
  <c r="AA26" i="9"/>
  <c r="AP25" i="9"/>
  <c r="AP26" i="9"/>
  <c r="AH27" i="9"/>
  <c r="AH26" i="9"/>
  <c r="AH32" i="9" s="1"/>
  <c r="AH46" i="9" s="1"/>
  <c r="AQ38" i="10" s="1"/>
  <c r="AQ46" i="10" s="1"/>
  <c r="AQ48" i="10" s="1"/>
  <c r="AQ50" i="10" s="1"/>
  <c r="AD28" i="9"/>
  <c r="AD26" i="9"/>
  <c r="BH28" i="9"/>
  <c r="AI28" i="9"/>
  <c r="AI30" i="9"/>
  <c r="AY25" i="9"/>
  <c r="AY30" i="9"/>
  <c r="AG28" i="9"/>
  <c r="AG24" i="9"/>
  <c r="AR28" i="9"/>
  <c r="AR29" i="9"/>
  <c r="AZ25" i="9"/>
  <c r="AC27" i="9"/>
  <c r="AC26" i="9"/>
  <c r="AK24" i="9"/>
  <c r="AK32" i="9" s="1"/>
  <c r="AK46" i="9" s="1"/>
  <c r="AT38" i="10" s="1"/>
  <c r="AT46" i="10" s="1"/>
  <c r="AT48" i="10" s="1"/>
  <c r="AT50" i="10" s="1"/>
  <c r="AK26" i="9"/>
  <c r="AQ24" i="9"/>
  <c r="AQ26" i="9"/>
  <c r="AJ28" i="9"/>
  <c r="AA28" i="9"/>
  <c r="AA25" i="9"/>
  <c r="AS25" i="9"/>
  <c r="BF28" i="9"/>
  <c r="AH30" i="9"/>
  <c r="AD25" i="9"/>
  <c r="AP24" i="9"/>
  <c r="AS30" i="9"/>
  <c r="AA24" i="9"/>
  <c r="AD27" i="9"/>
  <c r="AJ27" i="9"/>
  <c r="BA24" i="9"/>
  <c r="M32" i="9"/>
  <c r="M46" i="9" s="1"/>
  <c r="V38" i="10" s="1"/>
  <c r="V46" i="10" s="1"/>
  <c r="V48" i="10" s="1"/>
  <c r="V50" i="10" s="1"/>
  <c r="V52" i="10" s="1"/>
  <c r="AS27" i="9"/>
  <c r="BF29" i="9"/>
  <c r="BA25" i="9"/>
  <c r="BJ32" i="9"/>
  <c r="BJ46" i="9" s="1"/>
  <c r="BS38" i="10" s="1"/>
  <c r="BS46" i="10" s="1"/>
  <c r="BS48" i="10" s="1"/>
  <c r="BS50" i="10" s="1"/>
  <c r="BS52" i="10" s="1"/>
  <c r="AM32" i="9"/>
  <c r="AM46" i="9" s="1"/>
  <c r="AV38" i="10" s="1"/>
  <c r="AV46" i="10" s="1"/>
  <c r="AV48" i="10" s="1"/>
  <c r="AV50" i="10" s="1"/>
  <c r="AV53" i="10" s="1"/>
  <c r="AJ25" i="9"/>
  <c r="BF30" i="9"/>
  <c r="BA27" i="9"/>
  <c r="BA30" i="9"/>
  <c r="AD29" i="9"/>
  <c r="AD24" i="9"/>
  <c r="AP29" i="9"/>
  <c r="P32" i="9"/>
  <c r="P46" i="9" s="1"/>
  <c r="Y38" i="10" s="1"/>
  <c r="Y46" i="10" s="1"/>
  <c r="Y48" i="10" s="1"/>
  <c r="Y50" i="10" s="1"/>
  <c r="Y53" i="10" s="1"/>
  <c r="AJ29" i="9"/>
  <c r="AS24" i="9"/>
  <c r="BF27" i="9"/>
  <c r="AJ30" i="9"/>
  <c r="AS29" i="9"/>
  <c r="BF25" i="9"/>
  <c r="AP30" i="9"/>
  <c r="AC28" i="9"/>
  <c r="V24" i="9"/>
  <c r="V25" i="9"/>
  <c r="V27" i="9"/>
  <c r="V28" i="9"/>
  <c r="V29" i="9"/>
  <c r="V30" i="9"/>
  <c r="O32" i="9"/>
  <c r="O46" i="9" s="1"/>
  <c r="X38" i="10" s="1"/>
  <c r="X46" i="10" s="1"/>
  <c r="X48" i="10" s="1"/>
  <c r="X50" i="10" s="1"/>
  <c r="U28" i="9"/>
  <c r="U27" i="9"/>
  <c r="U25" i="9"/>
  <c r="U24" i="9"/>
  <c r="U30" i="9"/>
  <c r="U29" i="9"/>
  <c r="BE24" i="9"/>
  <c r="BE30" i="9"/>
  <c r="BE25" i="9"/>
  <c r="BE28" i="9"/>
  <c r="BE29" i="9"/>
  <c r="BE27" i="9"/>
  <c r="BK24" i="9"/>
  <c r="BK25" i="9"/>
  <c r="BK30" i="9"/>
  <c r="BK29" i="9"/>
  <c r="BK28" i="9"/>
  <c r="BK27" i="9"/>
  <c r="BL25" i="9"/>
  <c r="BL29" i="9"/>
  <c r="BL30" i="9"/>
  <c r="BL24" i="9"/>
  <c r="BL27" i="9"/>
  <c r="BL28" i="9"/>
  <c r="AT28" i="9"/>
  <c r="AT30" i="9"/>
  <c r="AT25" i="9"/>
  <c r="AT27" i="9"/>
  <c r="AT29" i="9"/>
  <c r="AT24" i="9"/>
  <c r="L32" i="9"/>
  <c r="L46" i="9" s="1"/>
  <c r="U38" i="10" s="1"/>
  <c r="U46" i="10" s="1"/>
  <c r="U48" i="10" s="1"/>
  <c r="U50" i="10" s="1"/>
  <c r="BB32" i="9"/>
  <c r="BB46" i="9" s="1"/>
  <c r="BK38" i="10" s="1"/>
  <c r="BK46" i="10" s="1"/>
  <c r="BK48" i="10" s="1"/>
  <c r="BK50" i="10" s="1"/>
  <c r="X24" i="9"/>
  <c r="X29" i="9"/>
  <c r="X28" i="9"/>
  <c r="X25" i="9"/>
  <c r="X27" i="9"/>
  <c r="X30" i="9"/>
  <c r="BC29" i="9"/>
  <c r="BC27" i="9"/>
  <c r="BC28" i="9"/>
  <c r="BC24" i="9"/>
  <c r="BC30" i="9"/>
  <c r="BC25" i="9"/>
  <c r="BD25" i="9"/>
  <c r="BD30" i="9"/>
  <c r="BD27" i="9"/>
  <c r="BD28" i="9"/>
  <c r="BD29" i="9"/>
  <c r="BD24" i="9"/>
  <c r="AU24" i="9"/>
  <c r="AU28" i="9"/>
  <c r="AU30" i="9"/>
  <c r="AU29" i="9"/>
  <c r="AU27" i="9"/>
  <c r="AU25" i="9"/>
  <c r="K32" i="9"/>
  <c r="K46" i="9" s="1"/>
  <c r="BI28" i="9"/>
  <c r="BI27" i="9"/>
  <c r="BI24" i="9"/>
  <c r="BI25" i="9"/>
  <c r="BI30" i="9"/>
  <c r="BI29" i="9"/>
  <c r="N32" i="9"/>
  <c r="N46" i="9" s="1"/>
  <c r="W38" i="10" s="1"/>
  <c r="W46" i="10" s="1"/>
  <c r="W48" i="10" s="1"/>
  <c r="W50" i="10" s="1"/>
  <c r="AF32" i="9"/>
  <c r="AF46" i="9" s="1"/>
  <c r="AO38" i="10" s="1"/>
  <c r="AO46" i="10" s="1"/>
  <c r="AO48" i="10" s="1"/>
  <c r="AO50" i="10" s="1"/>
  <c r="BG32" i="9"/>
  <c r="BG46" i="9" s="1"/>
  <c r="BP38" i="10" s="1"/>
  <c r="BP46" i="10" s="1"/>
  <c r="BP48" i="10" s="1"/>
  <c r="BP50" i="10" s="1"/>
  <c r="S32" i="9"/>
  <c r="S46" i="9" s="1"/>
  <c r="AB38" i="10" s="1"/>
  <c r="AB46" i="10" s="1"/>
  <c r="AB48" i="10" s="1"/>
  <c r="AB50" i="10" s="1"/>
  <c r="AO32" i="9"/>
  <c r="AO46" i="9" s="1"/>
  <c r="AX38" i="10" s="1"/>
  <c r="AX46" i="10" s="1"/>
  <c r="AX48" i="10" s="1"/>
  <c r="AX50" i="10" s="1"/>
  <c r="W32" i="9"/>
  <c r="W46" i="9" s="1"/>
  <c r="AF38" i="10" s="1"/>
  <c r="AF46" i="10" s="1"/>
  <c r="AF48" i="10" s="1"/>
  <c r="AF50" i="10" s="1"/>
  <c r="R32" i="9"/>
  <c r="R46" i="9" s="1"/>
  <c r="AA38" i="10" s="1"/>
  <c r="AA46" i="10" s="1"/>
  <c r="AA48" i="10" s="1"/>
  <c r="AA50" i="10" s="1"/>
  <c r="Z32" i="9"/>
  <c r="Z46" i="9" s="1"/>
  <c r="AI38" i="10" s="1"/>
  <c r="AI46" i="10" s="1"/>
  <c r="AI48" i="10" s="1"/>
  <c r="AI50" i="10" s="1"/>
  <c r="AB25" i="9"/>
  <c r="AB29" i="9"/>
  <c r="AB27" i="9"/>
  <c r="AB24" i="9"/>
  <c r="AB30" i="9"/>
  <c r="AB28" i="9"/>
  <c r="AN32" i="9"/>
  <c r="AN46" i="9" s="1"/>
  <c r="AW38" i="10" s="1"/>
  <c r="AW46" i="10" s="1"/>
  <c r="AW48" i="10" s="1"/>
  <c r="AW50" i="10" s="1"/>
  <c r="AQ32" i="9"/>
  <c r="AQ46" i="9" s="1"/>
  <c r="AZ38" i="10" s="1"/>
  <c r="AZ46" i="10" s="1"/>
  <c r="AZ48" i="10" s="1"/>
  <c r="AZ50" i="10" s="1"/>
  <c r="AE24" i="9"/>
  <c r="AE27" i="9"/>
  <c r="AE30" i="9"/>
  <c r="AE29" i="9"/>
  <c r="AE25" i="9"/>
  <c r="AE28" i="9"/>
  <c r="AL32" i="9"/>
  <c r="AL46" i="9" s="1"/>
  <c r="AU38" i="10" s="1"/>
  <c r="AU46" i="10" s="1"/>
  <c r="AU48" i="10" s="1"/>
  <c r="AU50" i="10" s="1"/>
  <c r="Y32" i="9"/>
  <c r="Y46" i="9" s="1"/>
  <c r="AH38" i="10" s="1"/>
  <c r="AH46" i="10" s="1"/>
  <c r="AH48" i="10" s="1"/>
  <c r="AH50" i="10" s="1"/>
  <c r="Q32" i="9"/>
  <c r="Q46" i="9" s="1"/>
  <c r="Z38" i="10" s="1"/>
  <c r="Z46" i="10" s="1"/>
  <c r="Z48" i="10" s="1"/>
  <c r="Z50" i="10" s="1"/>
  <c r="AW32" i="9"/>
  <c r="AW46" i="9" s="1"/>
  <c r="BF38" i="10" s="1"/>
  <c r="BF46" i="10" s="1"/>
  <c r="BF48" i="10" s="1"/>
  <c r="BF50" i="10" s="1"/>
  <c r="AX27" i="9"/>
  <c r="AX29" i="9"/>
  <c r="AX30" i="9"/>
  <c r="AX24" i="9"/>
  <c r="AX28" i="9"/>
  <c r="AX25" i="9"/>
  <c r="T32" i="9"/>
  <c r="T46" i="9" s="1"/>
  <c r="AC38" i="10" s="1"/>
  <c r="AC46" i="10" s="1"/>
  <c r="AC48" i="10" s="1"/>
  <c r="AC50" i="10" s="1"/>
  <c r="AV24" i="9"/>
  <c r="AV30" i="9"/>
  <c r="AV29" i="9"/>
  <c r="AV28" i="9"/>
  <c r="AV25" i="9"/>
  <c r="AV27" i="9"/>
  <c r="AS32" i="9" l="1"/>
  <c r="AS46" i="9" s="1"/>
  <c r="BB38" i="10" s="1"/>
  <c r="BB46" i="10" s="1"/>
  <c r="BB48" i="10" s="1"/>
  <c r="BB50" i="10" s="1"/>
  <c r="BB52" i="10" s="1"/>
  <c r="AR32" i="9"/>
  <c r="AR46" i="9" s="1"/>
  <c r="BA38" i="10" s="1"/>
  <c r="BA46" i="10" s="1"/>
  <c r="BA48" i="10" s="1"/>
  <c r="BA50" i="10" s="1"/>
  <c r="BA52" i="10" s="1"/>
  <c r="AY32" i="9"/>
  <c r="AY46" i="9" s="1"/>
  <c r="BH38" i="10" s="1"/>
  <c r="BH46" i="10" s="1"/>
  <c r="BH48" i="10" s="1"/>
  <c r="BH50" i="10" s="1"/>
  <c r="BH53" i="10" s="1"/>
  <c r="AZ32" i="9"/>
  <c r="AZ46" i="9" s="1"/>
  <c r="BI38" i="10" s="1"/>
  <c r="BI46" i="10" s="1"/>
  <c r="BI48" i="10" s="1"/>
  <c r="BI50" i="10" s="1"/>
  <c r="BI53" i="10" s="1"/>
  <c r="AG32" i="9"/>
  <c r="AG46" i="9" s="1"/>
  <c r="AP38" i="10" s="1"/>
  <c r="AP46" i="10" s="1"/>
  <c r="AP48" i="10" s="1"/>
  <c r="AP50" i="10" s="1"/>
  <c r="AP52" i="10" s="1"/>
  <c r="AA32" i="9"/>
  <c r="AA46" i="9" s="1"/>
  <c r="AJ38" i="10" s="1"/>
  <c r="AJ46" i="10" s="1"/>
  <c r="AJ48" i="10" s="1"/>
  <c r="AJ50" i="10" s="1"/>
  <c r="AJ52" i="10" s="1"/>
  <c r="AC32" i="9"/>
  <c r="AC46" i="9" s="1"/>
  <c r="AL38" i="10" s="1"/>
  <c r="AL46" i="10" s="1"/>
  <c r="AL48" i="10" s="1"/>
  <c r="AL50" i="10" s="1"/>
  <c r="AL53" i="10" s="1"/>
  <c r="AD32" i="9"/>
  <c r="AD46" i="9" s="1"/>
  <c r="AM38" i="10" s="1"/>
  <c r="AM46" i="10" s="1"/>
  <c r="AM48" i="10" s="1"/>
  <c r="AM50" i="10" s="1"/>
  <c r="AM53" i="10" s="1"/>
  <c r="AV52" i="10"/>
  <c r="V53" i="10"/>
  <c r="BF32" i="9"/>
  <c r="BF46" i="9" s="1"/>
  <c r="BO38" i="10" s="1"/>
  <c r="BO46" i="10" s="1"/>
  <c r="BO48" i="10" s="1"/>
  <c r="BO50" i="10" s="1"/>
  <c r="BO52" i="10" s="1"/>
  <c r="BA32" i="9"/>
  <c r="BA46" i="9" s="1"/>
  <c r="BJ38" i="10" s="1"/>
  <c r="BJ46" i="10" s="1"/>
  <c r="BJ48" i="10" s="1"/>
  <c r="BJ50" i="10" s="1"/>
  <c r="BJ53" i="10" s="1"/>
  <c r="AP32" i="9"/>
  <c r="AP46" i="9" s="1"/>
  <c r="AY38" i="10" s="1"/>
  <c r="AY46" i="10" s="1"/>
  <c r="AY48" i="10" s="1"/>
  <c r="AY50" i="10" s="1"/>
  <c r="AY52" i="10" s="1"/>
  <c r="BS53" i="10"/>
  <c r="Y52" i="10"/>
  <c r="AT32" i="9"/>
  <c r="AT46" i="9" s="1"/>
  <c r="BC38" i="10" s="1"/>
  <c r="BC46" i="10" s="1"/>
  <c r="BC48" i="10" s="1"/>
  <c r="BC50" i="10" s="1"/>
  <c r="BC53" i="10" s="1"/>
  <c r="BF53" i="10"/>
  <c r="BF52" i="10"/>
  <c r="AW53" i="10"/>
  <c r="AW52" i="10"/>
  <c r="BQ52" i="10"/>
  <c r="BQ53" i="10"/>
  <c r="AC53" i="10"/>
  <c r="AC52" i="10"/>
  <c r="AX32" i="9"/>
  <c r="AX46" i="9" s="1"/>
  <c r="BG38" i="10" s="1"/>
  <c r="BG46" i="10" s="1"/>
  <c r="BG48" i="10" s="1"/>
  <c r="BG50" i="10" s="1"/>
  <c r="Z52" i="10"/>
  <c r="Z53" i="10"/>
  <c r="AU52" i="10"/>
  <c r="AU53" i="10"/>
  <c r="AI53" i="10"/>
  <c r="AI52" i="10"/>
  <c r="AF53" i="10"/>
  <c r="AF52" i="10"/>
  <c r="BP53" i="10"/>
  <c r="BP52" i="10"/>
  <c r="BK53" i="10"/>
  <c r="BK52" i="10"/>
  <c r="BL32" i="9"/>
  <c r="BL46" i="9" s="1"/>
  <c r="BU38" i="10" s="1"/>
  <c r="BU46" i="10" s="1"/>
  <c r="BU48" i="10" s="1"/>
  <c r="BU50" i="10" s="1"/>
  <c r="BK32" i="9"/>
  <c r="BK46" i="9" s="1"/>
  <c r="BT38" i="10" s="1"/>
  <c r="BT46" i="10" s="1"/>
  <c r="BT48" i="10" s="1"/>
  <c r="BT50" i="10" s="1"/>
  <c r="BE32" i="9"/>
  <c r="BE46" i="9" s="1"/>
  <c r="BN38" i="10" s="1"/>
  <c r="BN46" i="10" s="1"/>
  <c r="BN48" i="10" s="1"/>
  <c r="BN50" i="10" s="1"/>
  <c r="U32" i="9"/>
  <c r="U46" i="9" s="1"/>
  <c r="AD38" i="10" s="1"/>
  <c r="AD46" i="10" s="1"/>
  <c r="AD48" i="10" s="1"/>
  <c r="AD50" i="10" s="1"/>
  <c r="AB52" i="10"/>
  <c r="AB53" i="10"/>
  <c r="BI32" i="9"/>
  <c r="BI46" i="9" s="1"/>
  <c r="BR38" i="10" s="1"/>
  <c r="BR46" i="10" s="1"/>
  <c r="BR48" i="10" s="1"/>
  <c r="BR50" i="10" s="1"/>
  <c r="AP53" i="10"/>
  <c r="AQ52" i="10"/>
  <c r="AQ53" i="10"/>
  <c r="AA53" i="10"/>
  <c r="AA52" i="10"/>
  <c r="AX53" i="10"/>
  <c r="AX52" i="10"/>
  <c r="AO52" i="10"/>
  <c r="AO53" i="10"/>
  <c r="BD32" i="9"/>
  <c r="BD46" i="9" s="1"/>
  <c r="BM38" i="10" s="1"/>
  <c r="BM46" i="10" s="1"/>
  <c r="BM48" i="10" s="1"/>
  <c r="BM50" i="10" s="1"/>
  <c r="U52" i="10"/>
  <c r="U53" i="10"/>
  <c r="V32" i="9"/>
  <c r="V46" i="9" s="1"/>
  <c r="AE38" i="10" s="1"/>
  <c r="AE46" i="10" s="1"/>
  <c r="AE48" i="10" s="1"/>
  <c r="AE50" i="10" s="1"/>
  <c r="AH52" i="10"/>
  <c r="AH53" i="10"/>
  <c r="AE32" i="9"/>
  <c r="AE46" i="9" s="1"/>
  <c r="AN38" i="10" s="1"/>
  <c r="AN46" i="10" s="1"/>
  <c r="AN48" i="10" s="1"/>
  <c r="AN50" i="10" s="1"/>
  <c r="T38" i="10"/>
  <c r="T46" i="10" s="1"/>
  <c r="AV32" i="9"/>
  <c r="AV46" i="9" s="1"/>
  <c r="BE38" i="10" s="1"/>
  <c r="BE46" i="10" s="1"/>
  <c r="BE48" i="10" s="1"/>
  <c r="BE50" i="10" s="1"/>
  <c r="AZ52" i="10"/>
  <c r="AZ53" i="10"/>
  <c r="AB32" i="9"/>
  <c r="AB46" i="9" s="1"/>
  <c r="AK38" i="10" s="1"/>
  <c r="AK46" i="10" s="1"/>
  <c r="AK48" i="10" s="1"/>
  <c r="AK50" i="10" s="1"/>
  <c r="AT52" i="10"/>
  <c r="AT53" i="10"/>
  <c r="AR52" i="10"/>
  <c r="AR53" i="10"/>
  <c r="W53" i="10"/>
  <c r="W52" i="10"/>
  <c r="AU32" i="9"/>
  <c r="AU46" i="9" s="1"/>
  <c r="BD38" i="10" s="1"/>
  <c r="BD46" i="10" s="1"/>
  <c r="BD48" i="10" s="1"/>
  <c r="BD50" i="10" s="1"/>
  <c r="BC32" i="9"/>
  <c r="BC46" i="9" s="1"/>
  <c r="BL38" i="10" s="1"/>
  <c r="BL46" i="10" s="1"/>
  <c r="BL48" i="10" s="1"/>
  <c r="BL50" i="10" s="1"/>
  <c r="X32" i="9"/>
  <c r="X46" i="9" s="1"/>
  <c r="AG38" i="10" s="1"/>
  <c r="AG46" i="10" s="1"/>
  <c r="AG48" i="10" s="1"/>
  <c r="AG50" i="10" s="1"/>
  <c r="AS52" i="10"/>
  <c r="AS53" i="10"/>
  <c r="X52" i="10"/>
  <c r="X53" i="10"/>
  <c r="BB53" i="10" l="1"/>
  <c r="C5" i="14"/>
  <c r="AJ53" i="10"/>
  <c r="BA53" i="10"/>
  <c r="BH52" i="10"/>
  <c r="AM52" i="10"/>
  <c r="BI52" i="10"/>
  <c r="AL52" i="10"/>
  <c r="BO53" i="10"/>
  <c r="BJ52" i="10"/>
  <c r="AY53" i="10"/>
  <c r="BC52" i="10"/>
  <c r="BD52" i="10"/>
  <c r="BD53" i="10"/>
  <c r="T48" i="10"/>
  <c r="T50" i="10" s="1"/>
  <c r="E4" i="14" s="1"/>
  <c r="BR53" i="10"/>
  <c r="BR52" i="10"/>
  <c r="BU52" i="10"/>
  <c r="BU53" i="10"/>
  <c r="AK53" i="10"/>
  <c r="AK52" i="10"/>
  <c r="BE53" i="10"/>
  <c r="BE52" i="10"/>
  <c r="AD53" i="10"/>
  <c r="AD52" i="10"/>
  <c r="BG52" i="10"/>
  <c r="BG53" i="10"/>
  <c r="AG52" i="10"/>
  <c r="AG53" i="10"/>
  <c r="AE53" i="10"/>
  <c r="AE52" i="10"/>
  <c r="BN53" i="10"/>
  <c r="BN52" i="10"/>
  <c r="BL52" i="10"/>
  <c r="BL53" i="10"/>
  <c r="AN52" i="10"/>
  <c r="AN53" i="10"/>
  <c r="BM52" i="10"/>
  <c r="BM53" i="10"/>
  <c r="BT52" i="10"/>
  <c r="BT53" i="10"/>
  <c r="AZ54" i="10" l="1"/>
  <c r="BL54" i="10"/>
  <c r="BT54" i="10"/>
  <c r="AX54" i="10"/>
  <c r="BC54" i="10"/>
  <c r="BM54" i="10"/>
  <c r="AI54" i="10"/>
  <c r="BS54" i="10"/>
  <c r="BN54" i="10"/>
  <c r="T52" i="10"/>
  <c r="D52" i="10" s="1"/>
  <c r="F3" i="14" s="1"/>
  <c r="F6" i="14" s="1"/>
  <c r="T53" i="10"/>
  <c r="AJ54" i="10" s="1"/>
  <c r="C3" i="14"/>
  <c r="AF54" i="10" l="1"/>
  <c r="BA54" i="10"/>
  <c r="BD54" i="10"/>
  <c r="BF54" i="10"/>
  <c r="S54" i="10"/>
  <c r="BU54" i="10"/>
  <c r="BV54" i="10"/>
  <c r="BW54" i="10"/>
  <c r="BX54" i="10"/>
  <c r="BY54" i="10"/>
  <c r="BZ54" i="10"/>
  <c r="CA54" i="10"/>
  <c r="CB54" i="10"/>
  <c r="CD54" i="10"/>
  <c r="CC54" i="10"/>
  <c r="X54" i="10"/>
  <c r="AU54" i="10"/>
  <c r="AS54" i="10"/>
  <c r="AY54" i="10"/>
  <c r="AH54" i="10"/>
  <c r="AG54" i="10"/>
  <c r="BB54" i="10"/>
  <c r="BE54" i="10"/>
  <c r="Z54" i="10"/>
  <c r="Y54" i="10"/>
  <c r="BG54" i="10"/>
  <c r="BJ54" i="10"/>
  <c r="V54" i="10"/>
  <c r="AP54" i="10"/>
  <c r="AE54" i="10"/>
  <c r="AK54" i="10"/>
  <c r="AN54" i="10"/>
  <c r="T54" i="10"/>
  <c r="BP54" i="10"/>
  <c r="AO54" i="10"/>
  <c r="BI54" i="10"/>
  <c r="W54" i="10"/>
  <c r="AQ54" i="10"/>
  <c r="AB54" i="10"/>
  <c r="AT54" i="10"/>
  <c r="AW54" i="10"/>
  <c r="BR54" i="10"/>
  <c r="AL54" i="10"/>
  <c r="AV54" i="10"/>
  <c r="AR54" i="10"/>
  <c r="BO54" i="10"/>
  <c r="U54" i="10"/>
  <c r="BH54" i="10"/>
  <c r="AA54" i="10"/>
  <c r="AM54" i="10"/>
  <c r="BQ54" i="10"/>
  <c r="AD54" i="10"/>
  <c r="BK54" i="10"/>
  <c r="AC54" i="10"/>
  <c r="F5" i="14"/>
</calcChain>
</file>

<file path=xl/sharedStrings.xml><?xml version="1.0" encoding="utf-8"?>
<sst xmlns="http://schemas.openxmlformats.org/spreadsheetml/2006/main" count="338" uniqueCount="223">
  <si>
    <t>Personnel Costs</t>
  </si>
  <si>
    <t>Training</t>
  </si>
  <si>
    <t>Recruitment</t>
  </si>
  <si>
    <t>Professional Subscriptions</t>
  </si>
  <si>
    <t>Travel &amp; Entertainment</t>
  </si>
  <si>
    <t>Other Travel</t>
  </si>
  <si>
    <t>Staff Entertaining</t>
  </si>
  <si>
    <t>Other Entertaining</t>
  </si>
  <si>
    <t>Premises</t>
  </si>
  <si>
    <t>Repairs &amp; Renewals</t>
  </si>
  <si>
    <t>Furniture &amp; Fittings</t>
  </si>
  <si>
    <t>Office Equipment</t>
  </si>
  <si>
    <t>Utilities</t>
  </si>
  <si>
    <t>Cleaning</t>
  </si>
  <si>
    <t>Small Purchases</t>
  </si>
  <si>
    <t>Computer Consumables</t>
  </si>
  <si>
    <t>Software Maintenance</t>
  </si>
  <si>
    <t>Other Computer</t>
  </si>
  <si>
    <t>Administration</t>
  </si>
  <si>
    <t>Postage</t>
  </si>
  <si>
    <t>Carriage &amp; Courier</t>
  </si>
  <si>
    <t>Printing</t>
  </si>
  <si>
    <t>Stationery &amp; Photocopying</t>
  </si>
  <si>
    <t>Bank Charges</t>
  </si>
  <si>
    <t>Audit &amp; Accountancy</t>
  </si>
  <si>
    <t>Newspapers/Periodicals</t>
  </si>
  <si>
    <t>Other</t>
  </si>
  <si>
    <t>Advertising/Promotion</t>
  </si>
  <si>
    <t>Sponsorship</t>
  </si>
  <si>
    <t>Ex Gratia Payments</t>
  </si>
  <si>
    <t>Depreciation</t>
  </si>
  <si>
    <t>Total Expenses</t>
  </si>
  <si>
    <t>Bonus</t>
  </si>
  <si>
    <t>Pension</t>
  </si>
  <si>
    <t>LTC</t>
  </si>
  <si>
    <t>GLA</t>
  </si>
  <si>
    <t>Salaries</t>
  </si>
  <si>
    <t>Chief Executive Officer</t>
  </si>
  <si>
    <t>Nat Ins</t>
  </si>
  <si>
    <t>Flights</t>
  </si>
  <si>
    <t>Charles Tayor Insurance Mgr</t>
  </si>
  <si>
    <t>Actuarial Services</t>
  </si>
  <si>
    <t>Legal Services</t>
  </si>
  <si>
    <t>IoM Rent &amp; Rates</t>
  </si>
  <si>
    <t>Business Risk Officer</t>
  </si>
  <si>
    <t>Software Packages</t>
  </si>
  <si>
    <t>Regulatory Fees</t>
  </si>
  <si>
    <t>Accommodation/Entertainment</t>
  </si>
  <si>
    <t>Internet / Telephone</t>
  </si>
  <si>
    <t>Translation</t>
  </si>
  <si>
    <t>New Reg Prem Policies</t>
  </si>
  <si>
    <t>Total New Policies</t>
  </si>
  <si>
    <t>Fixed Fee</t>
  </si>
  <si>
    <t>New Business Fee</t>
  </si>
  <si>
    <t>Policy Fee</t>
  </si>
  <si>
    <t>FUM Fee</t>
  </si>
  <si>
    <t>Nw Business transaction fee</t>
  </si>
  <si>
    <t>Policy Fee (up to 20,000)</t>
  </si>
  <si>
    <t>Policy Fee (20,001 to 35,000)</t>
  </si>
  <si>
    <t>Policy Fee (35,001 to 50,000)</t>
  </si>
  <si>
    <t>Policy Fee (greater than 50,000)</t>
  </si>
  <si>
    <t>Funds under Management Fee</t>
  </si>
  <si>
    <t>Investment Manager</t>
  </si>
  <si>
    <t>IT Services (Mauritius)</t>
  </si>
  <si>
    <t>Month</t>
  </si>
  <si>
    <t>Finance Director / Co Sec</t>
  </si>
  <si>
    <t>Marketing Director</t>
  </si>
  <si>
    <t>Technical Adviser</t>
  </si>
  <si>
    <t>Insurances</t>
  </si>
  <si>
    <t>CTIS Development (set up)</t>
  </si>
  <si>
    <t>Head of Operations</t>
  </si>
  <si>
    <t>Sales/Marketing Executive</t>
  </si>
  <si>
    <t>IT Consultant</t>
  </si>
  <si>
    <t>Regional Offices</t>
  </si>
  <si>
    <t>TBC</t>
  </si>
  <si>
    <t>PMI</t>
  </si>
  <si>
    <t>Chairman - JCS</t>
  </si>
  <si>
    <t>Allowance for write Offs</t>
  </si>
  <si>
    <t>Year</t>
  </si>
  <si>
    <t>Project Year</t>
  </si>
  <si>
    <t>Project Month</t>
  </si>
  <si>
    <t>Inflation, %</t>
  </si>
  <si>
    <t>Total Salary</t>
  </si>
  <si>
    <t xml:space="preserve">Total Fee Non Executive Directors </t>
  </si>
  <si>
    <t>Total Staff Inputs</t>
  </si>
  <si>
    <t>Customer Churn In 18 Months, %</t>
  </si>
  <si>
    <t>Total Reg Prem Policies</t>
  </si>
  <si>
    <t>Total Policies</t>
  </si>
  <si>
    <t>Income</t>
  </si>
  <si>
    <t>Reg Prem Policies</t>
  </si>
  <si>
    <t xml:space="preserve">Sing Prem Policies </t>
  </si>
  <si>
    <t>Total Insurance Management Costs</t>
  </si>
  <si>
    <t>Salaries To Insurance Agents (Annual Regular )</t>
  </si>
  <si>
    <t>Total Salaries To Insurance Agents</t>
  </si>
  <si>
    <t>Salaries To Insurance Agents (Single)</t>
  </si>
  <si>
    <t>Participant Сontributions</t>
  </si>
  <si>
    <t>Total Other Personnel Costs</t>
  </si>
  <si>
    <t>Total Operating Expenses</t>
  </si>
  <si>
    <t>NET CF Total Insurance</t>
  </si>
  <si>
    <t>Total Basic Expenses For Insurance Activities</t>
  </si>
  <si>
    <t>WACC (Weight average cost of capital), In Year</t>
  </si>
  <si>
    <t>Staff Inputs</t>
  </si>
  <si>
    <t>DCF (Discounted Cash Flow) Valuation</t>
  </si>
  <si>
    <t>IRR</t>
  </si>
  <si>
    <t>NPV</t>
  </si>
  <si>
    <t>Discount Rate</t>
  </si>
  <si>
    <t>Number of Payments</t>
  </si>
  <si>
    <t>Payments</t>
  </si>
  <si>
    <t>Cachback</t>
  </si>
  <si>
    <t>Insurance Cost</t>
  </si>
  <si>
    <t>Total Payments</t>
  </si>
  <si>
    <t>Regular</t>
  </si>
  <si>
    <t>Single</t>
  </si>
  <si>
    <t>Number Of New Insurance Agents</t>
  </si>
  <si>
    <t>Number Of Insurance Agents Cumulative</t>
  </si>
  <si>
    <t>Insurance Cost For 15 Years By Period</t>
  </si>
  <si>
    <t>Insurance Cost For 20 Years By Period</t>
  </si>
  <si>
    <t>Insurance Cost For 25 Years By Period</t>
  </si>
  <si>
    <t>Number of 18 month periods</t>
  </si>
  <si>
    <t>Initial Payment</t>
  </si>
  <si>
    <t>Cashback</t>
  </si>
  <si>
    <t>Insurance Agent Acquisition Budget</t>
  </si>
  <si>
    <t>Insurance Agents Maintenance Costs</t>
  </si>
  <si>
    <t>Total Agent Marketing Budget</t>
  </si>
  <si>
    <t>Churn of Insurance Agents / Year, %</t>
  </si>
  <si>
    <t>Corporate Marketing Contribution To Single Premium Sales</t>
  </si>
  <si>
    <t>Sales By Insurance Agent In Month (Regular Premium)</t>
  </si>
  <si>
    <t>Sales By Insurance Agent In Month (Single Premium)</t>
  </si>
  <si>
    <t>Corporate Marketing Contribution To Regular Premium Sales</t>
  </si>
  <si>
    <t>Income from Regular Premium Policies</t>
  </si>
  <si>
    <t>Income from Single Premium Policies</t>
  </si>
  <si>
    <t>15 Year</t>
  </si>
  <si>
    <t>20 Year</t>
  </si>
  <si>
    <t>25 Year</t>
  </si>
  <si>
    <t>Rate of Agent Maturation</t>
  </si>
  <si>
    <t>FUM Annual Growth Rate</t>
  </si>
  <si>
    <t>Acquisition Budget for Insurance Agents</t>
  </si>
  <si>
    <t>Additional Marketing per Agent</t>
  </si>
  <si>
    <t>Corporate Marketing Budget</t>
  </si>
  <si>
    <t>Insurance Payouts Allowance</t>
  </si>
  <si>
    <t>Total Premium</t>
  </si>
  <si>
    <t>Total Invested</t>
  </si>
  <si>
    <t>Charles Tayor Insurance Management Costs</t>
  </si>
  <si>
    <t>Gross Funds Under Management Contributed</t>
  </si>
  <si>
    <t>NAV Funds Under Management Total</t>
  </si>
  <si>
    <t>Total Premises</t>
  </si>
  <si>
    <t>Total Depreciation</t>
  </si>
  <si>
    <t>Total Advertising/Promition</t>
  </si>
  <si>
    <t>Total Travel</t>
  </si>
  <si>
    <t>Total Small Purchases</t>
  </si>
  <si>
    <t>Sales Structure Of Insurance Policies 15 Years</t>
  </si>
  <si>
    <t>Sales Structure Of Insurance Policies 20 Years</t>
  </si>
  <si>
    <t>Sales Structure Of Insurance Policies 25 Years</t>
  </si>
  <si>
    <t>Investment Multiplier</t>
  </si>
  <si>
    <t>Months before breakeven</t>
  </si>
  <si>
    <t>OPEX / Revenues</t>
  </si>
  <si>
    <t xml:space="preserve">Total </t>
  </si>
  <si>
    <t>Staff Expenses / Revenues</t>
  </si>
  <si>
    <t>Phase 1</t>
  </si>
  <si>
    <t>Phase 2</t>
  </si>
  <si>
    <t xml:space="preserve">Business plan (auditor+actuary), application </t>
  </si>
  <si>
    <t>Phase 1 Date</t>
  </si>
  <si>
    <t>Phase 2 Date</t>
  </si>
  <si>
    <t>Accrued interest for clients</t>
  </si>
  <si>
    <t>Accrued interest for an insurance company</t>
  </si>
  <si>
    <t>Regular Premium Savings</t>
  </si>
  <si>
    <t>Single Premium Savings</t>
  </si>
  <si>
    <t>Investment Fund</t>
  </si>
  <si>
    <t>Total Investment Fund</t>
  </si>
  <si>
    <t>Total Investment Fund Cumulative</t>
  </si>
  <si>
    <t>New Reg Premium Policies Total</t>
  </si>
  <si>
    <t>New Sing Premium Policies Total</t>
  </si>
  <si>
    <t>Total number of In-force Policies</t>
  </si>
  <si>
    <t>Total number of Reg Premium Policies</t>
  </si>
  <si>
    <t xml:space="preserve">Total number of Sing Premium Policies </t>
  </si>
  <si>
    <t xml:space="preserve">Cumulative number of Sing Premium Policies </t>
  </si>
  <si>
    <t>Reg Premium Policies</t>
  </si>
  <si>
    <t xml:space="preserve">Sing Premium Policies </t>
  </si>
  <si>
    <t>Cumulative New Premium Received</t>
  </si>
  <si>
    <t>Average Net Profit Margin</t>
  </si>
  <si>
    <t>Total Income</t>
  </si>
  <si>
    <t>New Single Prem Policies</t>
  </si>
  <si>
    <t>Total Single Prem Policies</t>
  </si>
  <si>
    <t>New Single Premium Policies</t>
  </si>
  <si>
    <t>Total Single Premium Policies</t>
  </si>
  <si>
    <t>Profit Margin on Single Premium Policies</t>
  </si>
  <si>
    <t>Company Revenue</t>
  </si>
  <si>
    <t>PM on Reg Premium Policy as % of Agent Pay</t>
  </si>
  <si>
    <t>Insurance Policy Payouts as % of Revenues</t>
  </si>
  <si>
    <t>Start date of Business Operations</t>
  </si>
  <si>
    <t>End date of model</t>
  </si>
  <si>
    <t>Net Fund Contribution</t>
  </si>
  <si>
    <t>Cumulative number of Reg Premium Policies</t>
  </si>
  <si>
    <t>Salary</t>
  </si>
  <si>
    <t>Salary Up</t>
  </si>
  <si>
    <t>3 years</t>
  </si>
  <si>
    <t>7 years</t>
  </si>
  <si>
    <t>Cost of acquiring of an IFA in Addition to Travel/Entertainment</t>
  </si>
  <si>
    <t>Number of IFAs at start (result of John's existing connections)</t>
  </si>
  <si>
    <t>Cost of maintaining an IFA connection / Month</t>
  </si>
  <si>
    <t>Monthly IFA acquisition budget in addition to Travel and Entertainment</t>
  </si>
  <si>
    <t>Growth of IFA acquisition budget / Month</t>
  </si>
  <si>
    <t>Additional Corporate Marketing/IFA/Month</t>
  </si>
  <si>
    <t>Corporate Marketing/IFA to increase sales by additional 1%</t>
  </si>
  <si>
    <t>% of Initial Premium Equivalent Commissions to IFAs</t>
  </si>
  <si>
    <t>Average Sales by Top Tier IFA / Month</t>
  </si>
  <si>
    <t>Average Sales by Mid Tier IFA / Month</t>
  </si>
  <si>
    <t>Average Sales by Beginner IFA / Month</t>
  </si>
  <si>
    <t>Average Sales by Novice IFA / Month</t>
  </si>
  <si>
    <t>Average Sales By IFA / Month in Y1</t>
  </si>
  <si>
    <t>Average Sales By IFA / Month in Y2</t>
  </si>
  <si>
    <t>Average Sales By IFA / Month in Y3</t>
  </si>
  <si>
    <t>Average Sales By IFA / Month in Y4</t>
  </si>
  <si>
    <t>Average Sales By IFA / Month Terminal</t>
  </si>
  <si>
    <t>Average Total Policy Premium For 15 Years</t>
  </si>
  <si>
    <t>Average Total Policy Premium For 20 Years</t>
  </si>
  <si>
    <t>Average Total Policy Premium For 25 Years</t>
  </si>
  <si>
    <t>Sales Structure Of Policies 15 Years, %</t>
  </si>
  <si>
    <t>Sales Structure Of Policies 20 Years, %</t>
  </si>
  <si>
    <t>Sales Structure Of Policies 25 Years, %</t>
  </si>
  <si>
    <t>Customer Churn / 18 Months, %</t>
  </si>
  <si>
    <t>Phase 3 Date</t>
  </si>
  <si>
    <t>Administration (Incl. Auditing and Actuary)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</si>
</sst>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&quot;$&quot;* #,##0.00_);_(&quot;$&quot;* \(#,##0.00\);_(&quot;$&quot;* &quot;-&quot;??_);_(@_)"/>
    <numFmt numFmtId="165" formatCode="_-* #,##0.00_-;\-* #,##0.00_-;_-* &quot;-&quot;??_-;_-@_-"/>
    <numFmt numFmtId="166" formatCode="&quot;£&quot;#,##0.00;[Red]\-&quot;£&quot;#,##0.00"/>
    <numFmt numFmtId="167" formatCode="#,##0\ ;[Red]\(#,##0\)"/>
    <numFmt numFmtId="168" formatCode="0.0%"/>
    <numFmt numFmtId="169" formatCode="&quot;£&quot;#,##0"/>
    <numFmt numFmtId="170" formatCode="0.0000%"/>
    <numFmt numFmtId="171" formatCode="#,##0_ ;\-#,##0\ "/>
    <numFmt numFmtId="172" formatCode="dd/mm/yy;@"/>
    <numFmt numFmtId="173" formatCode="#,##0.0"/>
    <numFmt numFmtId="174" formatCode="#,##0_ ;[Red]\-#,##0\ "/>
    <numFmt numFmtId="175" formatCode="#,##0.0_ ;[Red]\-#,##0.0\ "/>
    <numFmt numFmtId="176" formatCode="0\ &quot;x&quot;"/>
    <numFmt numFmtId="177" formatCode="_-[$£-809]* #,##0.00_-;\-[$£-809]* #,##0.00_-;_-[$£-809]* &quot;-&quot;??_-;_-@_-"/>
  </numFmts>
  <fonts count="40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70C0"/>
      <name val="Arial"/>
      <family val="2"/>
      <charset val="204"/>
    </font>
    <font>
      <sz val="9"/>
      <color rgb="FF0070C0"/>
      <name val="Calibri"/>
      <family val="2"/>
    </font>
    <font>
      <sz val="9"/>
      <color rgb="FF0070C0"/>
      <name val="Calibri"/>
      <family val="2"/>
      <scheme val="minor"/>
    </font>
    <font>
      <sz val="9"/>
      <name val="Calibri"/>
      <family val="2"/>
      <charset val="204"/>
      <scheme val="minor"/>
    </font>
    <font>
      <b/>
      <i/>
      <sz val="9"/>
      <color theme="0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Arial"/>
      <family val="2"/>
    </font>
    <font>
      <sz val="9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Wingdings"/>
      <charset val="2"/>
    </font>
    <font>
      <sz val="10"/>
      <color theme="0" tint="-0.14999847407452621"/>
      <name val="Arial"/>
      <family val="2"/>
      <charset val="204"/>
    </font>
    <font>
      <sz val="10"/>
      <color theme="0" tint="-4.9989318521683403E-2"/>
      <name val="Arial"/>
      <family val="2"/>
      <charset val="204"/>
    </font>
    <font>
      <sz val="10"/>
      <color rgb="FF00B0F0"/>
      <name val="Calibri"/>
      <family val="2"/>
      <charset val="204"/>
      <scheme val="minor"/>
    </font>
    <font>
      <sz val="10"/>
      <color theme="3" tint="0.39997558519241921"/>
      <name val="Calibri"/>
      <family val="2"/>
      <scheme val="minor"/>
    </font>
    <font>
      <sz val="10"/>
      <color theme="3" tint="0.3999755851924192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color rgb="FF444444"/>
      <name val="Arial"/>
      <family val="2"/>
    </font>
    <font>
      <sz val="10"/>
      <color theme="0" tint="-0.249977111117893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rgb="FFB2B2B2"/>
      </patternFill>
    </fill>
    <fill>
      <patternFill patternType="solid">
        <fgColor theme="3" tint="0.79998168889431442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rgb="FFB2B2B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458">
    <xf numFmtId="0" fontId="0" fillId="0" borderId="0" xfId="0"/>
    <xf numFmtId="0" fontId="5" fillId="0" borderId="0" xfId="0" applyFont="1"/>
    <xf numFmtId="167" fontId="5" fillId="0" borderId="0" xfId="0" applyNumberFormat="1" applyFont="1"/>
    <xf numFmtId="167" fontId="7" fillId="0" borderId="0" xfId="0" applyNumberFormat="1" applyFont="1"/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5" borderId="0" xfId="0" applyFont="1" applyFill="1" applyAlignment="1">
      <alignment vertical="center" wrapText="1"/>
    </xf>
    <xf numFmtId="0" fontId="1" fillId="0" borderId="0" xfId="0" applyFont="1"/>
    <xf numFmtId="3" fontId="3" fillId="6" borderId="0" xfId="0" applyNumberFormat="1" applyFont="1" applyFill="1" applyAlignment="1">
      <alignment vertical="center"/>
    </xf>
    <xf numFmtId="3" fontId="3" fillId="9" borderId="0" xfId="0" applyNumberFormat="1" applyFont="1" applyFill="1" applyAlignment="1">
      <alignment vertical="center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10" fillId="0" borderId="0" xfId="0" applyNumberFormat="1" applyFont="1" applyAlignment="1">
      <alignment horizontal="center" vertical="top"/>
    </xf>
    <xf numFmtId="3" fontId="10" fillId="0" borderId="0" xfId="0" applyNumberFormat="1" applyFont="1" applyAlignment="1">
      <alignment horizontal="center" vertical="top"/>
    </xf>
    <xf numFmtId="3" fontId="14" fillId="0" borderId="0" xfId="0" applyNumberFormat="1" applyFont="1" applyAlignment="1">
      <alignment vertical="center"/>
    </xf>
    <xf numFmtId="172" fontId="14" fillId="7" borderId="0" xfId="0" applyNumberFormat="1" applyFont="1" applyFill="1"/>
    <xf numFmtId="0" fontId="15" fillId="8" borderId="0" xfId="0" applyFont="1" applyFill="1" applyAlignment="1">
      <alignment vertical="center"/>
    </xf>
    <xf numFmtId="17" fontId="16" fillId="8" borderId="0" xfId="0" applyNumberFormat="1" applyFont="1" applyFill="1" applyAlignment="1">
      <alignment horizontal="center" vertical="center"/>
    </xf>
    <xf numFmtId="0" fontId="14" fillId="0" borderId="0" xfId="0" applyFont="1"/>
    <xf numFmtId="0" fontId="17" fillId="0" borderId="0" xfId="0" applyFont="1" applyAlignment="1">
      <alignment vertical="center"/>
    </xf>
    <xf numFmtId="0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4" fillId="11" borderId="2" xfId="0" applyFont="1" applyFill="1" applyBorder="1" applyAlignment="1">
      <alignment vertical="top"/>
    </xf>
    <xf numFmtId="168" fontId="14" fillId="0" borderId="0" xfId="0" applyNumberFormat="1" applyFont="1"/>
    <xf numFmtId="9" fontId="14" fillId="12" borderId="0" xfId="0" applyNumberFormat="1" applyFont="1" applyFill="1" applyAlignment="1">
      <alignment vertical="top"/>
    </xf>
    <xf numFmtId="0" fontId="14" fillId="0" borderId="4" xfId="0" applyFont="1" applyBorder="1"/>
    <xf numFmtId="174" fontId="14" fillId="0" borderId="0" xfId="0" applyNumberFormat="1" applyFont="1"/>
    <xf numFmtId="0" fontId="19" fillId="11" borderId="3" xfId="0" applyFont="1" applyFill="1" applyBorder="1" applyAlignment="1">
      <alignment vertical="top"/>
    </xf>
    <xf numFmtId="168" fontId="19" fillId="11" borderId="3" xfId="0" applyNumberFormat="1" applyFont="1" applyFill="1" applyBorder="1" applyAlignment="1">
      <alignment horizontal="center" vertical="top"/>
    </xf>
    <xf numFmtId="168" fontId="19" fillId="11" borderId="3" xfId="0" applyNumberFormat="1" applyFont="1" applyFill="1" applyBorder="1" applyAlignment="1">
      <alignment horizontal="right" vertical="top"/>
    </xf>
    <xf numFmtId="168" fontId="1" fillId="0" borderId="0" xfId="0" applyNumberFormat="1" applyFont="1" applyAlignment="1">
      <alignment horizontal="right"/>
    </xf>
    <xf numFmtId="0" fontId="0" fillId="15" borderId="0" xfId="0" applyFill="1"/>
    <xf numFmtId="0" fontId="1" fillId="15" borderId="0" xfId="0" applyFont="1" applyFill="1"/>
    <xf numFmtId="3" fontId="14" fillId="6" borderId="0" xfId="0" applyNumberFormat="1" applyFont="1" applyFill="1" applyAlignment="1">
      <alignment vertical="center"/>
    </xf>
    <xf numFmtId="3" fontId="14" fillId="4" borderId="0" xfId="0" applyNumberFormat="1" applyFont="1" applyFill="1" applyAlignment="1">
      <alignment vertical="center"/>
    </xf>
    <xf numFmtId="3" fontId="14" fillId="7" borderId="0" xfId="0" applyNumberFormat="1" applyFont="1" applyFill="1" applyAlignment="1">
      <alignment vertical="center"/>
    </xf>
    <xf numFmtId="3" fontId="14" fillId="16" borderId="0" xfId="0" applyNumberFormat="1" applyFont="1" applyFill="1" applyAlignment="1">
      <alignment vertical="center"/>
    </xf>
    <xf numFmtId="0" fontId="10" fillId="0" borderId="0" xfId="0" applyFont="1" applyAlignment="1">
      <alignment horizontal="center" vertical="top"/>
    </xf>
    <xf numFmtId="4" fontId="14" fillId="0" borderId="0" xfId="0" applyNumberFormat="1" applyFont="1" applyAlignment="1">
      <alignment vertical="center"/>
    </xf>
    <xf numFmtId="0" fontId="10" fillId="6" borderId="0" xfId="0" applyFont="1" applyFill="1" applyAlignment="1">
      <alignment vertical="top"/>
    </xf>
    <xf numFmtId="0" fontId="0" fillId="6" borderId="0" xfId="0" applyFill="1"/>
    <xf numFmtId="0" fontId="17" fillId="0" borderId="0" xfId="0" applyFont="1" applyAlignment="1">
      <alignment vertical="top"/>
    </xf>
    <xf numFmtId="9" fontId="14" fillId="0" borderId="0" xfId="0" applyNumberFormat="1" applyFont="1" applyAlignment="1">
      <alignment horizontal="center" vertical="top"/>
    </xf>
    <xf numFmtId="0" fontId="14" fillId="15" borderId="0" xfId="0" applyFont="1" applyFill="1"/>
    <xf numFmtId="0" fontId="17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wrapText="1"/>
    </xf>
    <xf numFmtId="0" fontId="14" fillId="17" borderId="0" xfId="0" applyFont="1" applyFill="1" applyAlignment="1">
      <alignment horizontal="center" wrapText="1"/>
    </xf>
    <xf numFmtId="0" fontId="14" fillId="14" borderId="0" xfId="0" applyFont="1" applyFill="1" applyAlignment="1">
      <alignment horizontal="center" wrapText="1"/>
    </xf>
    <xf numFmtId="0" fontId="14" fillId="15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9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0" fontId="17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3" fontId="22" fillId="0" borderId="0" xfId="0" applyNumberFormat="1" applyFont="1" applyAlignment="1">
      <alignment horizontal="center" vertical="top"/>
    </xf>
    <xf numFmtId="3" fontId="22" fillId="0" borderId="0" xfId="0" applyNumberFormat="1" applyFont="1" applyFill="1" applyAlignment="1">
      <alignment horizontal="center" vertical="top"/>
    </xf>
    <xf numFmtId="3" fontId="14" fillId="0" borderId="0" xfId="0" applyNumberFormat="1" applyFont="1" applyAlignment="1">
      <alignment horizontal="center" vertical="top"/>
    </xf>
    <xf numFmtId="169" fontId="22" fillId="0" borderId="0" xfId="0" applyNumberFormat="1" applyFont="1" applyAlignment="1">
      <alignment horizontal="center" vertical="top"/>
    </xf>
    <xf numFmtId="0" fontId="22" fillId="0" borderId="2" xfId="0" applyFont="1" applyBorder="1" applyAlignment="1">
      <alignment horizontal="left" vertical="top"/>
    </xf>
    <xf numFmtId="0" fontId="22" fillId="0" borderId="2" xfId="0" applyFont="1" applyBorder="1" applyAlignment="1">
      <alignment horizontal="center" vertical="top"/>
    </xf>
    <xf numFmtId="166" fontId="22" fillId="0" borderId="2" xfId="0" applyNumberFormat="1" applyFont="1" applyBorder="1" applyAlignment="1">
      <alignment horizontal="center" vertical="top"/>
    </xf>
    <xf numFmtId="170" fontId="22" fillId="7" borderId="2" xfId="0" applyNumberFormat="1" applyFont="1" applyFill="1" applyBorder="1" applyAlignment="1">
      <alignment horizontal="center" vertical="top"/>
    </xf>
    <xf numFmtId="9" fontId="22" fillId="7" borderId="2" xfId="0" applyNumberFormat="1" applyFont="1" applyFill="1" applyBorder="1" applyAlignment="1">
      <alignment horizontal="center" vertical="top"/>
    </xf>
    <xf numFmtId="3" fontId="22" fillId="0" borderId="2" xfId="0" applyNumberFormat="1" applyFont="1" applyBorder="1" applyAlignment="1">
      <alignment horizontal="center" vertical="top"/>
    </xf>
    <xf numFmtId="172" fontId="14" fillId="7" borderId="0" xfId="0" applyNumberFormat="1" applyFont="1" applyFill="1" applyAlignment="1">
      <alignment vertical="top"/>
    </xf>
    <xf numFmtId="0" fontId="15" fillId="8" borderId="0" xfId="0" applyFont="1" applyFill="1" applyAlignment="1">
      <alignment vertical="top"/>
    </xf>
    <xf numFmtId="17" fontId="16" fillId="8" borderId="0" xfId="0" applyNumberFormat="1" applyFont="1" applyFill="1" applyAlignment="1">
      <alignment horizontal="center" vertical="top"/>
    </xf>
    <xf numFmtId="3" fontId="17" fillId="0" borderId="0" xfId="0" applyNumberFormat="1" applyFont="1" applyAlignment="1">
      <alignment horizontal="center" vertical="top"/>
    </xf>
    <xf numFmtId="3" fontId="14" fillId="0" borderId="0" xfId="0" applyNumberFormat="1" applyFont="1" applyAlignment="1">
      <alignment vertical="top"/>
    </xf>
    <xf numFmtId="0" fontId="14" fillId="0" borderId="2" xfId="0" applyFont="1" applyBorder="1" applyAlignment="1">
      <alignment vertical="top"/>
    </xf>
    <xf numFmtId="173" fontId="8" fillId="0" borderId="0" xfId="1" applyNumberFormat="1" applyFont="1" applyAlignment="1">
      <alignment horizontal="right" vertical="center"/>
    </xf>
    <xf numFmtId="0" fontId="14" fillId="0" borderId="0" xfId="0" applyFont="1" applyFill="1" applyBorder="1"/>
    <xf numFmtId="0" fontId="14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/>
    <xf numFmtId="3" fontId="19" fillId="0" borderId="0" xfId="0" applyNumberFormat="1" applyFont="1" applyFill="1" applyBorder="1" applyAlignment="1">
      <alignment vertical="center"/>
    </xf>
    <xf numFmtId="0" fontId="1" fillId="0" borderId="0" xfId="0" applyFont="1" applyBorder="1"/>
    <xf numFmtId="0" fontId="14" fillId="0" borderId="0" xfId="0" applyFont="1" applyBorder="1" applyAlignment="1">
      <alignment vertical="top"/>
    </xf>
    <xf numFmtId="168" fontId="1" fillId="15" borderId="0" xfId="0" applyNumberFormat="1" applyFont="1" applyFill="1" applyAlignment="1">
      <alignment horizontal="right"/>
    </xf>
    <xf numFmtId="3" fontId="19" fillId="15" borderId="5" xfId="0" applyNumberFormat="1" applyFont="1" applyFill="1" applyBorder="1" applyAlignment="1">
      <alignment vertical="center"/>
    </xf>
    <xf numFmtId="164" fontId="1" fillId="15" borderId="0" xfId="2" applyFont="1" applyFill="1" applyAlignment="1">
      <alignment horizontal="right"/>
    </xf>
    <xf numFmtId="164" fontId="1" fillId="15" borderId="0" xfId="2" applyFont="1" applyFill="1"/>
    <xf numFmtId="10" fontId="1" fillId="15" borderId="0" xfId="2" applyNumberFormat="1" applyFont="1" applyFill="1" applyAlignment="1">
      <alignment horizontal="right"/>
    </xf>
    <xf numFmtId="9" fontId="1" fillId="15" borderId="0" xfId="2" applyNumberFormat="1" applyFont="1" applyFill="1"/>
    <xf numFmtId="9" fontId="1" fillId="15" borderId="0" xfId="2" applyNumberFormat="1" applyFont="1" applyFill="1" applyAlignment="1">
      <alignment horizontal="right"/>
    </xf>
    <xf numFmtId="9" fontId="1" fillId="15" borderId="0" xfId="0" applyNumberFormat="1" applyFont="1" applyFill="1"/>
    <xf numFmtId="0" fontId="21" fillId="5" borderId="8" xfId="0" applyFont="1" applyFill="1" applyBorder="1" applyAlignment="1">
      <alignment vertical="top" wrapText="1"/>
    </xf>
    <xf numFmtId="0" fontId="14" fillId="0" borderId="5" xfId="0" applyFont="1" applyBorder="1" applyAlignment="1">
      <alignment vertical="top"/>
    </xf>
    <xf numFmtId="0" fontId="14" fillId="0" borderId="4" xfId="0" applyFont="1" applyBorder="1" applyAlignment="1">
      <alignment vertical="top"/>
    </xf>
    <xf numFmtId="0" fontId="21" fillId="5" borderId="11" xfId="0" applyFont="1" applyFill="1" applyBorder="1" applyAlignment="1">
      <alignment vertical="top" wrapText="1"/>
    </xf>
    <xf numFmtId="0" fontId="14" fillId="0" borderId="12" xfId="0" applyFont="1" applyBorder="1" applyAlignment="1">
      <alignment vertical="top"/>
    </xf>
    <xf numFmtId="0" fontId="21" fillId="5" borderId="4" xfId="0" applyFont="1" applyFill="1" applyBorder="1" applyAlignment="1">
      <alignment vertical="top" wrapText="1"/>
    </xf>
    <xf numFmtId="9" fontId="22" fillId="0" borderId="0" xfId="1" applyNumberFormat="1" applyFont="1" applyBorder="1" applyAlignment="1">
      <alignment horizontal="right" vertical="top"/>
    </xf>
    <xf numFmtId="0" fontId="21" fillId="5" borderId="1" xfId="0" applyFont="1" applyFill="1" applyBorder="1" applyAlignment="1">
      <alignment vertical="top" wrapText="1"/>
    </xf>
    <xf numFmtId="0" fontId="14" fillId="0" borderId="6" xfId="0" applyFont="1" applyBorder="1" applyAlignment="1">
      <alignment vertical="top"/>
    </xf>
    <xf numFmtId="171" fontId="16" fillId="0" borderId="6" xfId="1" applyNumberFormat="1" applyFont="1" applyBorder="1" applyAlignment="1">
      <alignment horizontal="right" vertical="top"/>
    </xf>
    <xf numFmtId="3" fontId="14" fillId="0" borderId="5" xfId="0" applyNumberFormat="1" applyFont="1" applyBorder="1" applyAlignment="1">
      <alignment vertical="top"/>
    </xf>
    <xf numFmtId="9" fontId="22" fillId="0" borderId="5" xfId="1" applyNumberFormat="1" applyFont="1" applyBorder="1" applyAlignment="1">
      <alignment horizontal="right" vertical="top"/>
    </xf>
    <xf numFmtId="3" fontId="14" fillId="0" borderId="12" xfId="0" applyNumberFormat="1" applyFont="1" applyBorder="1" applyAlignment="1">
      <alignment vertical="top"/>
    </xf>
    <xf numFmtId="9" fontId="22" fillId="0" borderId="12" xfId="1" applyNumberFormat="1" applyFont="1" applyBorder="1" applyAlignment="1">
      <alignment horizontal="right" vertical="top"/>
    </xf>
    <xf numFmtId="0" fontId="14" fillId="0" borderId="11" xfId="0" applyFont="1" applyBorder="1" applyAlignment="1">
      <alignment vertical="top"/>
    </xf>
    <xf numFmtId="3" fontId="16" fillId="0" borderId="0" xfId="0" applyNumberFormat="1" applyFont="1" applyFill="1" applyAlignment="1">
      <alignment vertical="top"/>
    </xf>
    <xf numFmtId="3" fontId="21" fillId="0" borderId="0" xfId="0" applyNumberFormat="1" applyFont="1" applyFill="1" applyAlignment="1">
      <alignment vertical="top" wrapText="1"/>
    </xf>
    <xf numFmtId="3" fontId="21" fillId="5" borderId="8" xfId="0" applyNumberFormat="1" applyFont="1" applyFill="1" applyBorder="1" applyAlignment="1">
      <alignment vertical="top" wrapText="1"/>
    </xf>
    <xf numFmtId="3" fontId="22" fillId="4" borderId="5" xfId="0" applyNumberFormat="1" applyFont="1" applyFill="1" applyBorder="1" applyAlignment="1">
      <alignment horizontal="center" vertical="top"/>
    </xf>
    <xf numFmtId="3" fontId="22" fillId="4" borderId="9" xfId="0" applyNumberFormat="1" applyFont="1" applyFill="1" applyBorder="1" applyAlignment="1">
      <alignment horizontal="center" vertical="top"/>
    </xf>
    <xf numFmtId="3" fontId="16" fillId="0" borderId="4" xfId="0" applyNumberFormat="1" applyFont="1" applyFill="1" applyBorder="1" applyAlignment="1">
      <alignment vertical="top" wrapText="1"/>
    </xf>
    <xf numFmtId="3" fontId="14" fillId="0" borderId="0" xfId="0" applyNumberFormat="1" applyFont="1" applyBorder="1" applyAlignment="1">
      <alignment vertical="top"/>
    </xf>
    <xf numFmtId="3" fontId="21" fillId="5" borderId="11" xfId="0" applyNumberFormat="1" applyFont="1" applyFill="1" applyBorder="1" applyAlignment="1">
      <alignment vertical="top" wrapText="1"/>
    </xf>
    <xf numFmtId="3" fontId="22" fillId="4" borderId="12" xfId="0" applyNumberFormat="1" applyFont="1" applyFill="1" applyBorder="1" applyAlignment="1">
      <alignment horizontal="center" vertical="top"/>
    </xf>
    <xf numFmtId="3" fontId="22" fillId="4" borderId="13" xfId="0" applyNumberFormat="1" applyFont="1" applyFill="1" applyBorder="1" applyAlignment="1">
      <alignment horizontal="center" vertical="top"/>
    </xf>
    <xf numFmtId="3" fontId="21" fillId="5" borderId="4" xfId="0" applyNumberFormat="1" applyFont="1" applyFill="1" applyBorder="1" applyAlignment="1">
      <alignment vertical="top" wrapText="1"/>
    </xf>
    <xf numFmtId="3" fontId="22" fillId="0" borderId="0" xfId="0" applyNumberFormat="1" applyFont="1" applyBorder="1" applyAlignment="1">
      <alignment horizontal="center" vertical="top"/>
    </xf>
    <xf numFmtId="3" fontId="22" fillId="0" borderId="10" xfId="0" applyNumberFormat="1" applyFont="1" applyBorder="1" applyAlignment="1">
      <alignment horizontal="center" vertical="top"/>
    </xf>
    <xf numFmtId="3" fontId="22" fillId="6" borderId="12" xfId="0" applyNumberFormat="1" applyFont="1" applyFill="1" applyBorder="1" applyAlignment="1">
      <alignment horizontal="center" vertical="top"/>
    </xf>
    <xf numFmtId="3" fontId="22" fillId="6" borderId="13" xfId="0" applyNumberFormat="1" applyFont="1" applyFill="1" applyBorder="1" applyAlignment="1">
      <alignment horizontal="center" vertical="top"/>
    </xf>
    <xf numFmtId="3" fontId="14" fillId="0" borderId="5" xfId="0" applyNumberFormat="1" applyFont="1" applyBorder="1" applyAlignment="1">
      <alignment horizontal="center" vertical="top"/>
    </xf>
    <xf numFmtId="0" fontId="9" fillId="5" borderId="11" xfId="0" applyFont="1" applyFill="1" applyBorder="1" applyAlignment="1">
      <alignment vertical="top"/>
    </xf>
    <xf numFmtId="3" fontId="14" fillId="0" borderId="12" xfId="0" applyNumberFormat="1" applyFont="1" applyBorder="1" applyAlignment="1">
      <alignment horizontal="center" vertical="top"/>
    </xf>
    <xf numFmtId="3" fontId="14" fillId="0" borderId="13" xfId="0" applyNumberFormat="1" applyFont="1" applyBorder="1" applyAlignment="1">
      <alignment horizontal="center" vertical="top"/>
    </xf>
    <xf numFmtId="3" fontId="21" fillId="5" borderId="1" xfId="0" applyNumberFormat="1" applyFont="1" applyFill="1" applyBorder="1" applyAlignment="1">
      <alignment vertical="top" wrapText="1"/>
    </xf>
    <xf numFmtId="0" fontId="16" fillId="0" borderId="0" xfId="0" applyFont="1" applyFill="1" applyAlignment="1">
      <alignment horizontal="left" vertical="top"/>
    </xf>
    <xf numFmtId="0" fontId="21" fillId="5" borderId="1" xfId="0" applyFont="1" applyFill="1" applyBorder="1" applyAlignment="1">
      <alignment horizontal="left" vertical="top" wrapText="1"/>
    </xf>
    <xf numFmtId="169" fontId="22" fillId="4" borderId="6" xfId="0" applyNumberFormat="1" applyFont="1" applyFill="1" applyBorder="1" applyAlignment="1">
      <alignment horizontal="center" vertical="top"/>
    </xf>
    <xf numFmtId="169" fontId="22" fillId="4" borderId="7" xfId="0" applyNumberFormat="1" applyFont="1" applyFill="1" applyBorder="1" applyAlignment="1">
      <alignment horizontal="center" vertical="top"/>
    </xf>
    <xf numFmtId="169" fontId="22" fillId="3" borderId="6" xfId="0" applyNumberFormat="1" applyFont="1" applyFill="1" applyBorder="1" applyAlignment="1">
      <alignment horizontal="center" vertical="top"/>
    </xf>
    <xf numFmtId="169" fontId="22" fillId="3" borderId="7" xfId="0" applyNumberFormat="1" applyFont="1" applyFill="1" applyBorder="1" applyAlignment="1">
      <alignment horizontal="center" vertical="top"/>
    </xf>
    <xf numFmtId="0" fontId="26" fillId="0" borderId="0" xfId="0" applyFont="1"/>
    <xf numFmtId="1" fontId="21" fillId="5" borderId="8" xfId="0" applyNumberFormat="1" applyFont="1" applyFill="1" applyBorder="1" applyAlignment="1">
      <alignment horizontal="left" vertical="top" wrapText="1"/>
    </xf>
    <xf numFmtId="1" fontId="14" fillId="0" borderId="5" xfId="0" applyNumberFormat="1" applyFont="1" applyBorder="1" applyAlignment="1">
      <alignment vertical="top"/>
    </xf>
    <xf numFmtId="1" fontId="22" fillId="0" borderId="5" xfId="0" applyNumberFormat="1" applyFont="1" applyBorder="1" applyAlignment="1">
      <alignment horizontal="center" vertical="top"/>
    </xf>
    <xf numFmtId="1" fontId="22" fillId="0" borderId="9" xfId="0" applyNumberFormat="1" applyFont="1" applyBorder="1" applyAlignment="1">
      <alignment horizontal="center" vertical="top"/>
    </xf>
    <xf numFmtId="1" fontId="21" fillId="5" borderId="4" xfId="0" applyNumberFormat="1" applyFont="1" applyFill="1" applyBorder="1" applyAlignment="1">
      <alignment horizontal="left" vertical="top" wrapText="1"/>
    </xf>
    <xf numFmtId="1" fontId="14" fillId="0" borderId="0" xfId="0" applyNumberFormat="1" applyFont="1" applyBorder="1" applyAlignment="1">
      <alignment vertical="top"/>
    </xf>
    <xf numFmtId="1" fontId="22" fillId="0" borderId="0" xfId="0" applyNumberFormat="1" applyFont="1" applyBorder="1" applyAlignment="1">
      <alignment horizontal="center" vertical="top"/>
    </xf>
    <xf numFmtId="1" fontId="22" fillId="0" borderId="10" xfId="0" applyNumberFormat="1" applyFont="1" applyBorder="1" applyAlignment="1">
      <alignment horizontal="center" vertical="top"/>
    </xf>
    <xf numFmtId="1" fontId="21" fillId="5" borderId="11" xfId="0" applyNumberFormat="1" applyFont="1" applyFill="1" applyBorder="1" applyAlignment="1">
      <alignment horizontal="left" vertical="top" wrapText="1"/>
    </xf>
    <xf numFmtId="1" fontId="14" fillId="0" borderId="12" xfId="0" applyNumberFormat="1" applyFont="1" applyBorder="1" applyAlignment="1">
      <alignment vertical="top"/>
    </xf>
    <xf numFmtId="1" fontId="22" fillId="0" borderId="12" xfId="0" applyNumberFormat="1" applyFont="1" applyBorder="1" applyAlignment="1">
      <alignment horizontal="center" vertical="top"/>
    </xf>
    <xf numFmtId="1" fontId="22" fillId="0" borderId="13" xfId="0" applyNumberFormat="1" applyFont="1" applyBorder="1" applyAlignment="1">
      <alignment horizontal="center" vertical="top"/>
    </xf>
    <xf numFmtId="0" fontId="0" fillId="0" borderId="5" xfId="0" applyBorder="1"/>
    <xf numFmtId="0" fontId="0" fillId="0" borderId="9" xfId="0" applyBorder="1"/>
    <xf numFmtId="168" fontId="13" fillId="0" borderId="0" xfId="0" applyNumberFormat="1" applyFont="1" applyBorder="1"/>
    <xf numFmtId="0" fontId="0" fillId="0" borderId="0" xfId="0" applyBorder="1"/>
    <xf numFmtId="3" fontId="3" fillId="0" borderId="0" xfId="0" applyNumberFormat="1" applyFont="1" applyBorder="1" applyAlignment="1">
      <alignment vertical="center"/>
    </xf>
    <xf numFmtId="3" fontId="3" fillId="0" borderId="10" xfId="0" applyNumberFormat="1" applyFont="1" applyBorder="1" applyAlignment="1">
      <alignment vertical="center"/>
    </xf>
    <xf numFmtId="168" fontId="13" fillId="0" borderId="12" xfId="0" applyNumberFormat="1" applyFont="1" applyBorder="1"/>
    <xf numFmtId="0" fontId="0" fillId="0" borderId="12" xfId="0" applyBorder="1"/>
    <xf numFmtId="3" fontId="3" fillId="0" borderId="12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3" fillId="0" borderId="5" xfId="0" applyNumberFormat="1" applyFont="1" applyBorder="1" applyAlignment="1">
      <alignment vertical="center"/>
    </xf>
    <xf numFmtId="3" fontId="3" fillId="0" borderId="9" xfId="0" applyNumberFormat="1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2" fillId="0" borderId="12" xfId="0" applyNumberFormat="1" applyFont="1" applyBorder="1" applyAlignment="1">
      <alignment vertical="center"/>
    </xf>
    <xf numFmtId="1" fontId="21" fillId="5" borderId="1" xfId="0" applyNumberFormat="1" applyFont="1" applyFill="1" applyBorder="1" applyAlignment="1">
      <alignment horizontal="left" vertical="top" wrapText="1"/>
    </xf>
    <xf numFmtId="168" fontId="13" fillId="0" borderId="6" xfId="0" applyNumberFormat="1" applyFont="1" applyBorder="1"/>
    <xf numFmtId="0" fontId="5" fillId="0" borderId="6" xfId="0" applyFont="1" applyBorder="1"/>
    <xf numFmtId="1" fontId="21" fillId="0" borderId="0" xfId="0" applyNumberFormat="1" applyFont="1" applyFill="1" applyBorder="1" applyAlignment="1">
      <alignment horizontal="left" vertical="top" wrapText="1"/>
    </xf>
    <xf numFmtId="0" fontId="0" fillId="0" borderId="0" xfId="0" applyFill="1"/>
    <xf numFmtId="0" fontId="5" fillId="0" borderId="0" xfId="0" applyFont="1" applyFill="1"/>
    <xf numFmtId="167" fontId="13" fillId="0" borderId="0" xfId="0" applyNumberFormat="1" applyFont="1" applyFill="1"/>
    <xf numFmtId="167" fontId="5" fillId="0" borderId="0" xfId="0" applyNumberFormat="1" applyFont="1" applyFill="1"/>
    <xf numFmtId="167" fontId="7" fillId="0" borderId="0" xfId="0" applyNumberFormat="1" applyFont="1" applyFill="1"/>
    <xf numFmtId="167" fontId="5" fillId="0" borderId="5" xfId="0" applyNumberFormat="1" applyFont="1" applyBorder="1"/>
    <xf numFmtId="167" fontId="5" fillId="0" borderId="9" xfId="0" applyNumberFormat="1" applyFont="1" applyBorder="1"/>
    <xf numFmtId="167" fontId="13" fillId="0" borderId="0" xfId="0" applyNumberFormat="1" applyFont="1" applyBorder="1"/>
    <xf numFmtId="167" fontId="5" fillId="0" borderId="0" xfId="0" applyNumberFormat="1" applyFont="1" applyBorder="1"/>
    <xf numFmtId="167" fontId="5" fillId="0" borderId="10" xfId="0" applyNumberFormat="1" applyFont="1" applyBorder="1"/>
    <xf numFmtId="167" fontId="13" fillId="0" borderId="12" xfId="0" applyNumberFormat="1" applyFont="1" applyBorder="1"/>
    <xf numFmtId="167" fontId="5" fillId="0" borderId="12" xfId="0" applyNumberFormat="1" applyFont="1" applyBorder="1"/>
    <xf numFmtId="167" fontId="5" fillId="0" borderId="13" xfId="0" applyNumberFormat="1" applyFont="1" applyBorder="1"/>
    <xf numFmtId="167" fontId="13" fillId="0" borderId="5" xfId="0" applyNumberFormat="1" applyFont="1" applyBorder="1"/>
    <xf numFmtId="0" fontId="5" fillId="0" borderId="0" xfId="0" applyFont="1" applyBorder="1"/>
    <xf numFmtId="0" fontId="5" fillId="0" borderId="12" xfId="0" applyFont="1" applyBorder="1"/>
    <xf numFmtId="0" fontId="0" fillId="0" borderId="6" xfId="0" applyBorder="1"/>
    <xf numFmtId="0" fontId="14" fillId="0" borderId="12" xfId="0" applyFont="1" applyFill="1" applyBorder="1"/>
    <xf numFmtId="0" fontId="14" fillId="0" borderId="0" xfId="0" applyFont="1" applyBorder="1"/>
    <xf numFmtId="168" fontId="14" fillId="0" borderId="5" xfId="0" applyNumberFormat="1" applyFont="1" applyBorder="1"/>
    <xf numFmtId="0" fontId="14" fillId="0" borderId="5" xfId="0" applyFont="1" applyBorder="1"/>
    <xf numFmtId="0" fontId="2" fillId="0" borderId="12" xfId="0" applyFont="1" applyBorder="1"/>
    <xf numFmtId="0" fontId="14" fillId="0" borderId="12" xfId="0" applyFont="1" applyBorder="1"/>
    <xf numFmtId="0" fontId="16" fillId="0" borderId="0" xfId="0" applyNumberFormat="1" applyFont="1"/>
    <xf numFmtId="0" fontId="5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NumberFormat="1" applyFont="1" applyAlignment="1">
      <alignment horizontal="center" vertical="top"/>
    </xf>
    <xf numFmtId="3" fontId="29" fillId="0" borderId="0" xfId="0" applyNumberFormat="1" applyFont="1" applyAlignment="1">
      <alignment horizontal="center" vertical="top"/>
    </xf>
    <xf numFmtId="173" fontId="5" fillId="0" borderId="0" xfId="0" applyNumberFormat="1" applyFont="1"/>
    <xf numFmtId="3" fontId="5" fillId="0" borderId="2" xfId="0" applyNumberFormat="1" applyFont="1" applyFill="1" applyBorder="1" applyAlignment="1">
      <alignment vertical="center"/>
    </xf>
    <xf numFmtId="3" fontId="5" fillId="0" borderId="0" xfId="0" applyNumberFormat="1" applyFont="1"/>
    <xf numFmtId="173" fontId="5" fillId="6" borderId="0" xfId="0" applyNumberFormat="1" applyFont="1" applyFill="1"/>
    <xf numFmtId="3" fontId="9" fillId="5" borderId="0" xfId="0" applyNumberFormat="1" applyFont="1" applyFill="1" applyAlignment="1">
      <alignment vertical="top" wrapText="1"/>
    </xf>
    <xf numFmtId="3" fontId="29" fillId="0" borderId="0" xfId="0" applyNumberFormat="1" applyFont="1" applyAlignment="1">
      <alignment horizontal="center" vertical="center"/>
    </xf>
    <xf numFmtId="173" fontId="5" fillId="10" borderId="0" xfId="0" applyNumberFormat="1" applyFont="1" applyFill="1"/>
    <xf numFmtId="173" fontId="5" fillId="2" borderId="0" xfId="0" applyNumberFormat="1" applyFont="1" applyFill="1"/>
    <xf numFmtId="173" fontId="5" fillId="3" borderId="0" xfId="0" applyNumberFormat="1" applyFont="1" applyFill="1"/>
    <xf numFmtId="173" fontId="5" fillId="4" borderId="0" xfId="0" applyNumberFormat="1" applyFont="1" applyFill="1"/>
    <xf numFmtId="172" fontId="5" fillId="7" borderId="0" xfId="0" applyNumberFormat="1" applyFont="1" applyFill="1"/>
    <xf numFmtId="0" fontId="28" fillId="8" borderId="0" xfId="0" applyFont="1" applyFill="1" applyAlignment="1">
      <alignment vertical="center"/>
    </xf>
    <xf numFmtId="17" fontId="27" fillId="8" borderId="0" xfId="0" applyNumberFormat="1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NumberFormat="1" applyFont="1" applyAlignment="1">
      <alignment horizontal="center" vertical="center"/>
    </xf>
    <xf numFmtId="168" fontId="5" fillId="0" borderId="0" xfId="0" applyNumberFormat="1" applyFont="1"/>
    <xf numFmtId="3" fontId="19" fillId="15" borderId="14" xfId="0" applyNumberFormat="1" applyFont="1" applyFill="1" applyBorder="1" applyAlignment="1">
      <alignment vertical="center"/>
    </xf>
    <xf numFmtId="3" fontId="19" fillId="0" borderId="16" xfId="0" applyNumberFormat="1" applyFont="1" applyFill="1" applyBorder="1" applyAlignment="1">
      <alignment vertical="center"/>
    </xf>
    <xf numFmtId="3" fontId="19" fillId="15" borderId="16" xfId="0" applyNumberFormat="1" applyFont="1" applyFill="1" applyBorder="1" applyAlignment="1">
      <alignment vertical="center"/>
    </xf>
    <xf numFmtId="3" fontId="19" fillId="15" borderId="18" xfId="0" applyNumberFormat="1" applyFont="1" applyFill="1" applyBorder="1" applyAlignment="1">
      <alignment vertical="center"/>
    </xf>
    <xf numFmtId="3" fontId="25" fillId="4" borderId="14" xfId="0" applyNumberFormat="1" applyFont="1" applyFill="1" applyBorder="1" applyAlignment="1">
      <alignment vertical="center"/>
    </xf>
    <xf numFmtId="174" fontId="25" fillId="4" borderId="15" xfId="0" applyNumberFormat="1" applyFont="1" applyFill="1" applyBorder="1" applyAlignment="1">
      <alignment horizontal="right"/>
    </xf>
    <xf numFmtId="3" fontId="25" fillId="4" borderId="16" xfId="0" applyNumberFormat="1" applyFont="1" applyFill="1" applyBorder="1" applyAlignment="1">
      <alignment vertical="center"/>
    </xf>
    <xf numFmtId="168" fontId="25" fillId="4" borderId="17" xfId="0" applyNumberFormat="1" applyFont="1" applyFill="1" applyBorder="1" applyAlignment="1">
      <alignment horizontal="right"/>
    </xf>
    <xf numFmtId="3" fontId="19" fillId="0" borderId="18" xfId="0" applyNumberFormat="1" applyFont="1" applyFill="1" applyBorder="1" applyAlignment="1">
      <alignment vertical="center"/>
    </xf>
    <xf numFmtId="3" fontId="19" fillId="0" borderId="14" xfId="0" applyNumberFormat="1" applyFont="1" applyFill="1" applyBorder="1" applyAlignment="1">
      <alignment vertical="center"/>
    </xf>
    <xf numFmtId="3" fontId="19" fillId="0" borderId="15" xfId="0" applyNumberFormat="1" applyFont="1" applyBorder="1" applyAlignment="1">
      <alignment horizontal="right"/>
    </xf>
    <xf numFmtId="168" fontId="20" fillId="0" borderId="15" xfId="0" applyNumberFormat="1" applyFont="1" applyBorder="1" applyAlignment="1">
      <alignment horizontal="right"/>
    </xf>
    <xf numFmtId="168" fontId="20" fillId="0" borderId="17" xfId="0" applyNumberFormat="1" applyFont="1" applyBorder="1" applyAlignment="1">
      <alignment horizontal="right"/>
    </xf>
    <xf numFmtId="3" fontId="19" fillId="15" borderId="0" xfId="0" applyNumberFormat="1" applyFont="1" applyFill="1" applyBorder="1" applyAlignment="1">
      <alignment vertical="center"/>
    </xf>
    <xf numFmtId="168" fontId="19" fillId="15" borderId="0" xfId="0" applyNumberFormat="1" applyFont="1" applyFill="1" applyBorder="1" applyAlignment="1">
      <alignment horizontal="right"/>
    </xf>
    <xf numFmtId="3" fontId="19" fillId="0" borderId="23" xfId="0" applyNumberFormat="1" applyFont="1" applyFill="1" applyBorder="1" applyAlignment="1">
      <alignment vertical="center"/>
    </xf>
    <xf numFmtId="0" fontId="24" fillId="15" borderId="16" xfId="0" applyFont="1" applyFill="1" applyBorder="1"/>
    <xf numFmtId="3" fontId="24" fillId="0" borderId="16" xfId="0" applyNumberFormat="1" applyFont="1" applyFill="1" applyBorder="1" applyAlignment="1">
      <alignment vertical="center"/>
    </xf>
    <xf numFmtId="0" fontId="24" fillId="0" borderId="16" xfId="0" applyFont="1" applyFill="1" applyBorder="1"/>
    <xf numFmtId="0" fontId="24" fillId="0" borderId="16" xfId="0" applyFont="1" applyBorder="1"/>
    <xf numFmtId="0" fontId="1" fillId="0" borderId="16" xfId="0" applyFont="1" applyBorder="1"/>
    <xf numFmtId="0" fontId="1" fillId="0" borderId="18" xfId="0" applyFont="1" applyBorder="1"/>
    <xf numFmtId="168" fontId="11" fillId="0" borderId="19" xfId="0" applyNumberFormat="1" applyFont="1" applyBorder="1" applyAlignment="1">
      <alignment horizontal="right"/>
    </xf>
    <xf numFmtId="168" fontId="1" fillId="9" borderId="0" xfId="0" applyNumberFormat="1" applyFont="1" applyFill="1" applyAlignment="1">
      <alignment horizontal="right"/>
    </xf>
    <xf numFmtId="0" fontId="1" fillId="9" borderId="0" xfId="0" applyFont="1" applyFill="1"/>
    <xf numFmtId="174" fontId="19" fillId="9" borderId="5" xfId="0" applyNumberFormat="1" applyFont="1" applyFill="1" applyBorder="1" applyAlignment="1">
      <alignment horizontal="right"/>
    </xf>
    <xf numFmtId="0" fontId="1" fillId="19" borderId="0" xfId="0" applyFont="1" applyFill="1"/>
    <xf numFmtId="9" fontId="5" fillId="0" borderId="0" xfId="0" applyNumberFormat="1" applyFont="1" applyAlignment="1">
      <alignment horizontal="center" vertical="top"/>
    </xf>
    <xf numFmtId="0" fontId="5" fillId="15" borderId="0" xfId="0" applyFont="1" applyFill="1"/>
    <xf numFmtId="0" fontId="29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5" fillId="17" borderId="0" xfId="0" applyFont="1" applyFill="1" applyAlignment="1">
      <alignment horizontal="center" wrapText="1"/>
    </xf>
    <xf numFmtId="0" fontId="5" fillId="14" borderId="0" xfId="0" applyFont="1" applyFill="1" applyAlignment="1">
      <alignment horizontal="center" wrapText="1"/>
    </xf>
    <xf numFmtId="0" fontId="5" fillId="1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3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vertical="center"/>
    </xf>
    <xf numFmtId="3" fontId="5" fillId="6" borderId="0" xfId="0" applyNumberFormat="1" applyFont="1" applyFill="1" applyAlignment="1">
      <alignment vertical="center"/>
    </xf>
    <xf numFmtId="9" fontId="13" fillId="0" borderId="0" xfId="0" applyNumberFormat="1" applyFont="1" applyAlignment="1">
      <alignment horizontal="center" vertical="top"/>
    </xf>
    <xf numFmtId="3" fontId="5" fillId="16" borderId="0" xfId="0" applyNumberFormat="1" applyFont="1" applyFill="1" applyAlignment="1">
      <alignment vertical="center"/>
    </xf>
    <xf numFmtId="9" fontId="13" fillId="0" borderId="0" xfId="0" applyNumberFormat="1" applyFont="1"/>
    <xf numFmtId="0" fontId="29" fillId="6" borderId="0" xfId="0" applyFont="1" applyFill="1" applyAlignment="1">
      <alignment vertical="top"/>
    </xf>
    <xf numFmtId="0" fontId="5" fillId="6" borderId="0" xfId="0" applyFont="1" applyFill="1"/>
    <xf numFmtId="3" fontId="25" fillId="0" borderId="18" xfId="0" applyNumberFormat="1" applyFont="1" applyFill="1" applyBorder="1" applyAlignment="1">
      <alignment vertical="center"/>
    </xf>
    <xf numFmtId="176" fontId="25" fillId="0" borderId="19" xfId="0" applyNumberFormat="1" applyFont="1" applyBorder="1" applyAlignment="1">
      <alignment horizontal="right"/>
    </xf>
    <xf numFmtId="168" fontId="1" fillId="0" borderId="0" xfId="0" applyNumberFormat="1" applyFont="1" applyBorder="1" applyAlignment="1">
      <alignment horizontal="right" vertical="center"/>
    </xf>
    <xf numFmtId="168" fontId="1" fillId="0" borderId="2" xfId="0" applyNumberFormat="1" applyFont="1" applyBorder="1" applyAlignment="1">
      <alignment horizontal="right" vertical="center"/>
    </xf>
    <xf numFmtId="168" fontId="1" fillId="0" borderId="17" xfId="0" applyNumberFormat="1" applyFont="1" applyBorder="1" applyAlignment="1">
      <alignment horizontal="right" vertical="center"/>
    </xf>
    <xf numFmtId="168" fontId="19" fillId="0" borderId="17" xfId="0" applyNumberFormat="1" applyFont="1" applyBorder="1" applyAlignment="1">
      <alignment horizontal="right"/>
    </xf>
    <xf numFmtId="3" fontId="19" fillId="0" borderId="15" xfId="0" applyNumberFormat="1" applyFont="1" applyFill="1" applyBorder="1" applyAlignment="1">
      <alignment horizontal="right"/>
    </xf>
    <xf numFmtId="3" fontId="19" fillId="0" borderId="17" xfId="0" applyNumberFormat="1" applyFont="1" applyFill="1" applyBorder="1" applyAlignment="1">
      <alignment horizontal="right"/>
    </xf>
    <xf numFmtId="168" fontId="19" fillId="0" borderId="17" xfId="0" applyNumberFormat="1" applyFont="1" applyFill="1" applyBorder="1" applyAlignment="1">
      <alignment horizontal="right"/>
    </xf>
    <xf numFmtId="3" fontId="30" fillId="18" borderId="16" xfId="0" applyNumberFormat="1" applyFont="1" applyFill="1" applyBorder="1" applyAlignment="1">
      <alignment horizontal="center" vertical="center"/>
    </xf>
    <xf numFmtId="168" fontId="19" fillId="13" borderId="17" xfId="0" applyNumberFormat="1" applyFont="1" applyFill="1" applyBorder="1" applyAlignment="1">
      <alignment horizontal="right"/>
    </xf>
    <xf numFmtId="0" fontId="19" fillId="0" borderId="17" xfId="0" applyNumberFormat="1" applyFont="1" applyFill="1" applyBorder="1" applyAlignment="1">
      <alignment horizontal="right"/>
    </xf>
    <xf numFmtId="0" fontId="19" fillId="0" borderId="19" xfId="0" applyNumberFormat="1" applyFont="1" applyFill="1" applyBorder="1" applyAlignment="1">
      <alignment horizontal="right"/>
    </xf>
    <xf numFmtId="3" fontId="19" fillId="0" borderId="22" xfId="0" applyNumberFormat="1" applyFont="1" applyBorder="1" applyAlignment="1">
      <alignment horizontal="right"/>
    </xf>
    <xf numFmtId="168" fontId="19" fillId="0" borderId="19" xfId="0" applyNumberFormat="1" applyFont="1" applyBorder="1" applyAlignment="1">
      <alignment horizontal="right"/>
    </xf>
    <xf numFmtId="168" fontId="19" fillId="0" borderId="2" xfId="0" applyNumberFormat="1" applyFont="1" applyFill="1" applyBorder="1" applyAlignment="1">
      <alignment horizontal="right" vertical="center"/>
    </xf>
    <xf numFmtId="168" fontId="19" fillId="0" borderId="17" xfId="0" applyNumberFormat="1" applyFont="1" applyFill="1" applyBorder="1" applyAlignment="1">
      <alignment horizontal="right" vertical="center"/>
    </xf>
    <xf numFmtId="168" fontId="19" fillId="0" borderId="24" xfId="0" applyNumberFormat="1" applyFont="1" applyBorder="1" applyAlignment="1">
      <alignment horizontal="right" vertical="center"/>
    </xf>
    <xf numFmtId="168" fontId="19" fillId="0" borderId="17" xfId="0" applyNumberFormat="1" applyFont="1" applyBorder="1" applyAlignment="1">
      <alignment horizontal="right" vertical="center"/>
    </xf>
    <xf numFmtId="4" fontId="19" fillId="0" borderId="2" xfId="0" applyNumberFormat="1" applyFont="1" applyFill="1" applyBorder="1" applyAlignment="1">
      <alignment horizontal="right" vertical="center"/>
    </xf>
    <xf numFmtId="4" fontId="19" fillId="0" borderId="17" xfId="0" applyNumberFormat="1" applyFont="1" applyFill="1" applyBorder="1" applyAlignment="1">
      <alignment horizontal="right" vertical="center"/>
    </xf>
    <xf numFmtId="10" fontId="19" fillId="0" borderId="2" xfId="3" applyNumberFormat="1" applyFont="1" applyFill="1" applyBorder="1" applyAlignment="1">
      <alignment horizontal="right" vertical="center"/>
    </xf>
    <xf numFmtId="168" fontId="19" fillId="0" borderId="15" xfId="0" applyNumberFormat="1" applyFont="1" applyFill="1" applyBorder="1" applyAlignment="1">
      <alignment horizontal="right"/>
    </xf>
    <xf numFmtId="3" fontId="30" fillId="18" borderId="18" xfId="0" applyNumberFormat="1" applyFont="1" applyFill="1" applyBorder="1" applyAlignment="1">
      <alignment horizontal="center" vertical="center"/>
    </xf>
    <xf numFmtId="3" fontId="19" fillId="0" borderId="2" xfId="0" applyNumberFormat="1" applyFont="1" applyFill="1" applyBorder="1" applyAlignment="1">
      <alignment horizontal="right" vertical="center"/>
    </xf>
    <xf numFmtId="3" fontId="19" fillId="0" borderId="17" xfId="0" applyNumberFormat="1" applyFont="1" applyFill="1" applyBorder="1" applyAlignment="1">
      <alignment horizontal="right" vertical="center"/>
    </xf>
    <xf numFmtId="168" fontId="19" fillId="0" borderId="25" xfId="0" applyNumberFormat="1" applyFont="1" applyFill="1" applyBorder="1" applyAlignment="1">
      <alignment horizontal="right" vertical="center"/>
    </xf>
    <xf numFmtId="168" fontId="19" fillId="0" borderId="19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/>
    </xf>
    <xf numFmtId="168" fontId="19" fillId="0" borderId="0" xfId="0" applyNumberFormat="1" applyFont="1" applyFill="1" applyBorder="1" applyAlignment="1">
      <alignment horizontal="right" vertical="center"/>
    </xf>
    <xf numFmtId="168" fontId="19" fillId="0" borderId="0" xfId="0" applyNumberFormat="1" applyFont="1" applyBorder="1" applyAlignment="1">
      <alignment horizontal="right"/>
    </xf>
    <xf numFmtId="1" fontId="18" fillId="0" borderId="0" xfId="0" applyNumberFormat="1" applyFont="1" applyBorder="1" applyAlignment="1">
      <alignment vertical="top"/>
    </xf>
    <xf numFmtId="1" fontId="18" fillId="0" borderId="12" xfId="0" applyNumberFormat="1" applyFont="1" applyBorder="1" applyAlignment="1">
      <alignment vertical="top"/>
    </xf>
    <xf numFmtId="3" fontId="18" fillId="0" borderId="5" xfId="0" applyNumberFormat="1" applyFont="1" applyBorder="1" applyAlignment="1">
      <alignment horizontal="center" vertical="top"/>
    </xf>
    <xf numFmtId="3" fontId="18" fillId="0" borderId="0" xfId="0" applyNumberFormat="1" applyFont="1" applyBorder="1" applyAlignment="1">
      <alignment horizontal="center" vertical="top"/>
    </xf>
    <xf numFmtId="3" fontId="18" fillId="0" borderId="12" xfId="0" applyNumberFormat="1" applyFont="1" applyBorder="1" applyAlignment="1">
      <alignment horizontal="center" vertical="top"/>
    </xf>
    <xf numFmtId="1" fontId="18" fillId="0" borderId="5" xfId="0" applyNumberFormat="1" applyFont="1" applyBorder="1" applyAlignment="1">
      <alignment vertical="top"/>
    </xf>
    <xf numFmtId="1" fontId="18" fillId="0" borderId="5" xfId="0" applyNumberFormat="1" applyFont="1" applyBorder="1" applyAlignment="1">
      <alignment horizontal="center" vertical="top"/>
    </xf>
    <xf numFmtId="1" fontId="18" fillId="0" borderId="0" xfId="0" applyNumberFormat="1" applyFont="1" applyBorder="1" applyAlignment="1">
      <alignment horizontal="center" vertical="top"/>
    </xf>
    <xf numFmtId="1" fontId="18" fillId="0" borderId="12" xfId="0" applyNumberFormat="1" applyFont="1" applyBorder="1" applyAlignment="1">
      <alignment horizontal="center" vertical="top"/>
    </xf>
    <xf numFmtId="171" fontId="14" fillId="0" borderId="5" xfId="1" applyNumberFormat="1" applyFont="1" applyBorder="1" applyAlignment="1">
      <alignment horizontal="right" vertical="top"/>
    </xf>
    <xf numFmtId="171" fontId="14" fillId="0" borderId="0" xfId="1" applyNumberFormat="1" applyFont="1" applyBorder="1" applyAlignment="1">
      <alignment horizontal="right" vertical="top"/>
    </xf>
    <xf numFmtId="10" fontId="5" fillId="0" borderId="0" xfId="0" applyNumberFormat="1" applyFont="1"/>
    <xf numFmtId="10" fontId="19" fillId="0" borderId="17" xfId="0" applyNumberFormat="1" applyFont="1" applyFill="1" applyBorder="1" applyAlignment="1">
      <alignment horizontal="right" vertical="center"/>
    </xf>
    <xf numFmtId="0" fontId="14" fillId="6" borderId="0" xfId="0" applyFont="1" applyFill="1"/>
    <xf numFmtId="0" fontId="31" fillId="15" borderId="0" xfId="0" applyFont="1" applyFill="1"/>
    <xf numFmtId="0" fontId="31" fillId="0" borderId="0" xfId="0" applyFont="1"/>
    <xf numFmtId="164" fontId="31" fillId="15" borderId="0" xfId="2" applyFont="1" applyFill="1"/>
    <xf numFmtId="9" fontId="31" fillId="15" borderId="0" xfId="2" applyNumberFormat="1" applyFont="1" applyFill="1"/>
    <xf numFmtId="9" fontId="31" fillId="15" borderId="0" xfId="0" applyNumberFormat="1" applyFont="1" applyFill="1"/>
    <xf numFmtId="0" fontId="19" fillId="15" borderId="0" xfId="0" applyNumberFormat="1" applyFont="1" applyFill="1" applyBorder="1" applyAlignment="1">
      <alignment horizontal="right"/>
    </xf>
    <xf numFmtId="0" fontId="1" fillId="15" borderId="0" xfId="0" applyFont="1" applyFill="1" applyBorder="1"/>
    <xf numFmtId="168" fontId="1" fillId="15" borderId="0" xfId="0" applyNumberFormat="1" applyFont="1" applyFill="1" applyBorder="1" applyAlignment="1">
      <alignment horizontal="right"/>
    </xf>
    <xf numFmtId="168" fontId="19" fillId="15" borderId="0" xfId="0" applyNumberFormat="1" applyFont="1" applyFill="1" applyBorder="1" applyAlignment="1">
      <alignment horizontal="right" vertical="center"/>
    </xf>
    <xf numFmtId="0" fontId="32" fillId="15" borderId="0" xfId="0" applyFont="1" applyFill="1"/>
    <xf numFmtId="4" fontId="32" fillId="15" borderId="0" xfId="3" applyNumberFormat="1" applyFont="1" applyFill="1"/>
    <xf numFmtId="0" fontId="32" fillId="0" borderId="0" xfId="0" applyFont="1"/>
    <xf numFmtId="0" fontId="19" fillId="20" borderId="3" xfId="0" applyFont="1" applyFill="1" applyBorder="1" applyAlignment="1">
      <alignment vertical="top"/>
    </xf>
    <xf numFmtId="168" fontId="19" fillId="20" borderId="3" xfId="0" applyNumberFormat="1" applyFont="1" applyFill="1" applyBorder="1" applyAlignment="1">
      <alignment horizontal="right" vertical="top"/>
    </xf>
    <xf numFmtId="14" fontId="24" fillId="0" borderId="17" xfId="0" applyNumberFormat="1" applyFont="1" applyBorder="1" applyAlignment="1">
      <alignment horizontal="center" vertical="center"/>
    </xf>
    <xf numFmtId="3" fontId="14" fillId="0" borderId="9" xfId="0" applyNumberFormat="1" applyFont="1" applyBorder="1" applyAlignment="1">
      <alignment horizontal="center" vertical="top"/>
    </xf>
    <xf numFmtId="0" fontId="24" fillId="0" borderId="2" xfId="0" applyFont="1" applyBorder="1"/>
    <xf numFmtId="0" fontId="24" fillId="0" borderId="2" xfId="0" applyNumberFormat="1" applyFont="1" applyBorder="1" applyAlignment="1">
      <alignment horizontal="right"/>
    </xf>
    <xf numFmtId="168" fontId="24" fillId="0" borderId="2" xfId="0" applyNumberFormat="1" applyFont="1" applyBorder="1" applyAlignment="1">
      <alignment horizontal="right"/>
    </xf>
    <xf numFmtId="168" fontId="32" fillId="15" borderId="0" xfId="0" applyNumberFormat="1" applyFont="1" applyFill="1" applyAlignment="1">
      <alignment horizontal="right"/>
    </xf>
    <xf numFmtId="166" fontId="24" fillId="15" borderId="15" xfId="0" applyNumberFormat="1" applyFont="1" applyFill="1" applyBorder="1" applyAlignment="1">
      <alignment horizontal="center" vertical="top"/>
    </xf>
    <xf numFmtId="10" fontId="20" fillId="0" borderId="19" xfId="0" applyNumberFormat="1" applyFont="1" applyFill="1" applyBorder="1" applyAlignment="1">
      <alignment horizontal="right"/>
    </xf>
    <xf numFmtId="0" fontId="19" fillId="11" borderId="26" xfId="0" applyFont="1" applyFill="1" applyBorder="1" applyAlignment="1">
      <alignment vertical="top"/>
    </xf>
    <xf numFmtId="168" fontId="19" fillId="11" borderId="27" xfId="0" applyNumberFormat="1" applyFont="1" applyFill="1" applyBorder="1" applyAlignment="1">
      <alignment horizontal="right" vertical="top"/>
    </xf>
    <xf numFmtId="0" fontId="1" fillId="18" borderId="29" xfId="0" applyFont="1" applyFill="1" applyBorder="1"/>
    <xf numFmtId="168" fontId="1" fillId="18" borderId="29" xfId="0" applyNumberFormat="1" applyFont="1" applyFill="1" applyBorder="1" applyAlignment="1">
      <alignment horizontal="right"/>
    </xf>
    <xf numFmtId="168" fontId="1" fillId="18" borderId="32" xfId="0" applyNumberFormat="1" applyFont="1" applyFill="1" applyBorder="1" applyAlignment="1">
      <alignment horizontal="right"/>
    </xf>
    <xf numFmtId="0" fontId="24" fillId="18" borderId="34" xfId="0" applyFont="1" applyFill="1" applyBorder="1"/>
    <xf numFmtId="168" fontId="24" fillId="18" borderId="34" xfId="0" applyNumberFormat="1" applyFont="1" applyFill="1" applyBorder="1" applyAlignment="1">
      <alignment horizontal="right"/>
    </xf>
    <xf numFmtId="3" fontId="25" fillId="18" borderId="34" xfId="0" applyNumberFormat="1" applyFont="1" applyFill="1" applyBorder="1" applyAlignment="1">
      <alignment vertical="center"/>
    </xf>
    <xf numFmtId="176" fontId="25" fillId="18" borderId="34" xfId="0" applyNumberFormat="1" applyFont="1" applyFill="1" applyBorder="1" applyAlignment="1">
      <alignment horizontal="right"/>
    </xf>
    <xf numFmtId="10" fontId="33" fillId="0" borderId="15" xfId="0" applyNumberFormat="1" applyFont="1" applyBorder="1" applyAlignment="1">
      <alignment horizontal="right"/>
    </xf>
    <xf numFmtId="168" fontId="33" fillId="0" borderId="17" xfId="0" applyNumberFormat="1" applyFont="1" applyBorder="1" applyAlignment="1">
      <alignment horizontal="right"/>
    </xf>
    <xf numFmtId="0" fontId="1" fillId="0" borderId="31" xfId="0" applyFont="1" applyBorder="1"/>
    <xf numFmtId="168" fontId="1" fillId="0" borderId="32" xfId="0" applyNumberFormat="1" applyFont="1" applyBorder="1" applyAlignment="1">
      <alignment horizontal="right"/>
    </xf>
    <xf numFmtId="0" fontId="32" fillId="18" borderId="0" xfId="0" applyFont="1" applyFill="1" applyBorder="1"/>
    <xf numFmtId="168" fontId="1" fillId="21" borderId="35" xfId="0" applyNumberFormat="1" applyFont="1" applyFill="1" applyBorder="1" applyAlignment="1">
      <alignment horizontal="right"/>
    </xf>
    <xf numFmtId="168" fontId="1" fillId="21" borderId="30" xfId="0" applyNumberFormat="1" applyFont="1" applyFill="1" applyBorder="1" applyAlignment="1">
      <alignment horizontal="right"/>
    </xf>
    <xf numFmtId="0" fontId="32" fillId="21" borderId="34" xfId="0" applyFont="1" applyFill="1" applyBorder="1"/>
    <xf numFmtId="0" fontId="32" fillId="21" borderId="29" xfId="0" applyFont="1" applyFill="1" applyBorder="1"/>
    <xf numFmtId="0" fontId="1" fillId="22" borderId="0" xfId="0" applyFont="1" applyFill="1"/>
    <xf numFmtId="166" fontId="34" fillId="0" borderId="15" xfId="0" applyNumberFormat="1" applyFont="1" applyBorder="1" applyAlignment="1">
      <alignment horizontal="center" vertical="top"/>
    </xf>
    <xf numFmtId="170" fontId="34" fillId="13" borderId="17" xfId="0" applyNumberFormat="1" applyFont="1" applyFill="1" applyBorder="1" applyAlignment="1">
      <alignment horizontal="center" vertical="top"/>
    </xf>
    <xf numFmtId="9" fontId="34" fillId="13" borderId="17" xfId="0" applyNumberFormat="1" applyFont="1" applyFill="1" applyBorder="1" applyAlignment="1">
      <alignment horizontal="center" vertical="top"/>
    </xf>
    <xf numFmtId="168" fontId="34" fillId="0" borderId="17" xfId="0" applyNumberFormat="1" applyFont="1" applyBorder="1" applyAlignment="1">
      <alignment horizontal="right"/>
    </xf>
    <xf numFmtId="166" fontId="34" fillId="0" borderId="17" xfId="0" applyNumberFormat="1" applyFont="1" applyBorder="1" applyAlignment="1">
      <alignment horizontal="center" vertical="top"/>
    </xf>
    <xf numFmtId="166" fontId="34" fillId="0" borderId="19" xfId="0" applyNumberFormat="1" applyFont="1" applyBorder="1" applyAlignment="1">
      <alignment horizontal="center" vertical="top"/>
    </xf>
    <xf numFmtId="14" fontId="34" fillId="0" borderId="17" xfId="0" applyNumberFormat="1" applyFont="1" applyBorder="1" applyAlignment="1">
      <alignment horizontal="center" vertical="center"/>
    </xf>
    <xf numFmtId="3" fontId="35" fillId="0" borderId="17" xfId="0" applyNumberFormat="1" applyFont="1" applyBorder="1" applyAlignment="1">
      <alignment horizontal="right"/>
    </xf>
    <xf numFmtId="3" fontId="35" fillId="0" borderId="19" xfId="0" applyNumberFormat="1" applyFont="1" applyBorder="1" applyAlignment="1">
      <alignment horizontal="right"/>
    </xf>
    <xf numFmtId="3" fontId="36" fillId="0" borderId="15" xfId="0" applyNumberFormat="1" applyFont="1" applyBorder="1" applyAlignment="1">
      <alignment horizontal="right"/>
    </xf>
    <xf numFmtId="3" fontId="35" fillId="0" borderId="15" xfId="0" applyNumberFormat="1" applyFont="1" applyFill="1" applyBorder="1" applyAlignment="1">
      <alignment horizontal="right"/>
    </xf>
    <xf numFmtId="171" fontId="18" fillId="0" borderId="5" xfId="1" applyNumberFormat="1" applyFont="1" applyBorder="1" applyAlignment="1">
      <alignment horizontal="center" vertical="top"/>
    </xf>
    <xf numFmtId="171" fontId="22" fillId="0" borderId="5" xfId="1" applyNumberFormat="1" applyFont="1" applyBorder="1" applyAlignment="1">
      <alignment horizontal="center" vertical="top"/>
    </xf>
    <xf numFmtId="171" fontId="22" fillId="0" borderId="0" xfId="1" applyNumberFormat="1" applyFont="1" applyBorder="1" applyAlignment="1">
      <alignment horizontal="center" vertical="top"/>
    </xf>
    <xf numFmtId="171" fontId="22" fillId="0" borderId="12" xfId="1" applyNumberFormat="1" applyFont="1" applyBorder="1" applyAlignment="1">
      <alignment horizontal="center" vertical="top"/>
    </xf>
    <xf numFmtId="171" fontId="22" fillId="0" borderId="0" xfId="1" applyNumberFormat="1" applyFont="1" applyAlignment="1">
      <alignment horizontal="center" vertical="top"/>
    </xf>
    <xf numFmtId="0" fontId="14" fillId="0" borderId="6" xfId="0" applyFont="1" applyBorder="1" applyAlignment="1">
      <alignment horizontal="center" vertical="top"/>
    </xf>
    <xf numFmtId="171" fontId="18" fillId="0" borderId="6" xfId="1" applyNumberFormat="1" applyFont="1" applyBorder="1" applyAlignment="1">
      <alignment horizontal="center" vertical="top"/>
    </xf>
    <xf numFmtId="171" fontId="18" fillId="0" borderId="7" xfId="1" applyNumberFormat="1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175" fontId="14" fillId="0" borderId="5" xfId="0" applyNumberFormat="1" applyFont="1" applyBorder="1" applyAlignment="1">
      <alignment horizontal="center" vertical="top"/>
    </xf>
    <xf numFmtId="175" fontId="14" fillId="0" borderId="9" xfId="0" applyNumberFormat="1" applyFont="1" applyBorder="1" applyAlignment="1">
      <alignment horizontal="center" vertical="top"/>
    </xf>
    <xf numFmtId="0" fontId="14" fillId="0" borderId="0" xfId="0" applyFont="1" applyBorder="1" applyAlignment="1">
      <alignment horizontal="center" vertical="top"/>
    </xf>
    <xf numFmtId="175" fontId="14" fillId="0" borderId="0" xfId="0" applyNumberFormat="1" applyFont="1" applyBorder="1" applyAlignment="1">
      <alignment horizontal="center" vertical="top"/>
    </xf>
    <xf numFmtId="175" fontId="14" fillId="0" borderId="10" xfId="0" applyNumberFormat="1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/>
    </xf>
    <xf numFmtId="175" fontId="22" fillId="6" borderId="12" xfId="1" applyNumberFormat="1" applyFont="1" applyFill="1" applyBorder="1" applyAlignment="1">
      <alignment horizontal="center" vertical="top"/>
    </xf>
    <xf numFmtId="175" fontId="22" fillId="6" borderId="13" xfId="1" applyNumberFormat="1" applyFont="1" applyFill="1" applyBorder="1" applyAlignment="1">
      <alignment horizontal="center" vertical="top"/>
    </xf>
    <xf numFmtId="171" fontId="14" fillId="0" borderId="5" xfId="1" applyNumberFormat="1" applyFont="1" applyBorder="1" applyAlignment="1">
      <alignment horizontal="center" vertical="top"/>
    </xf>
    <xf numFmtId="171" fontId="14" fillId="0" borderId="9" xfId="1" applyNumberFormat="1" applyFont="1" applyBorder="1" applyAlignment="1">
      <alignment horizontal="center" vertical="top"/>
    </xf>
    <xf numFmtId="171" fontId="14" fillId="0" borderId="0" xfId="1" applyNumberFormat="1" applyFont="1" applyBorder="1" applyAlignment="1">
      <alignment horizontal="center" vertical="top"/>
    </xf>
    <xf numFmtId="171" fontId="14" fillId="0" borderId="10" xfId="1" applyNumberFormat="1" applyFont="1" applyBorder="1" applyAlignment="1">
      <alignment horizontal="center" vertical="top"/>
    </xf>
    <xf numFmtId="171" fontId="22" fillId="6" borderId="12" xfId="1" applyNumberFormat="1" applyFont="1" applyFill="1" applyBorder="1" applyAlignment="1">
      <alignment horizontal="center" vertical="top"/>
    </xf>
    <xf numFmtId="171" fontId="22" fillId="6" borderId="13" xfId="1" applyNumberFormat="1" applyFont="1" applyFill="1" applyBorder="1" applyAlignment="1">
      <alignment horizontal="center" vertical="top"/>
    </xf>
    <xf numFmtId="9" fontId="22" fillId="0" borderId="5" xfId="1" applyNumberFormat="1" applyFont="1" applyBorder="1" applyAlignment="1">
      <alignment horizontal="center" vertical="top"/>
    </xf>
    <xf numFmtId="9" fontId="22" fillId="0" borderId="12" xfId="1" applyNumberFormat="1" applyFont="1" applyBorder="1" applyAlignment="1">
      <alignment horizontal="center" vertical="top"/>
    </xf>
    <xf numFmtId="0" fontId="14" fillId="0" borderId="0" xfId="0" applyFont="1" applyAlignment="1">
      <alignment horizontal="center" vertical="top"/>
    </xf>
    <xf numFmtId="171" fontId="14" fillId="6" borderId="5" xfId="1" applyNumberFormat="1" applyFont="1" applyFill="1" applyBorder="1" applyAlignment="1">
      <alignment horizontal="center" vertical="top"/>
    </xf>
    <xf numFmtId="171" fontId="14" fillId="6" borderId="9" xfId="1" applyNumberFormat="1" applyFont="1" applyFill="1" applyBorder="1" applyAlignment="1">
      <alignment horizontal="center" vertical="top"/>
    </xf>
    <xf numFmtId="171" fontId="14" fillId="6" borderId="12" xfId="1" applyNumberFormat="1" applyFont="1" applyFill="1" applyBorder="1" applyAlignment="1">
      <alignment horizontal="center" vertical="top"/>
    </xf>
    <xf numFmtId="171" fontId="14" fillId="6" borderId="13" xfId="1" applyNumberFormat="1" applyFont="1" applyFill="1" applyBorder="1" applyAlignment="1">
      <alignment horizontal="center" vertical="top"/>
    </xf>
    <xf numFmtId="171" fontId="22" fillId="6" borderId="5" xfId="1" applyNumberFormat="1" applyFont="1" applyFill="1" applyBorder="1" applyAlignment="1">
      <alignment horizontal="center" vertical="top"/>
    </xf>
    <xf numFmtId="171" fontId="22" fillId="6" borderId="9" xfId="1" applyNumberFormat="1" applyFont="1" applyFill="1" applyBorder="1" applyAlignment="1">
      <alignment horizontal="center" vertical="top"/>
    </xf>
    <xf numFmtId="171" fontId="22" fillId="6" borderId="0" xfId="1" applyNumberFormat="1" applyFont="1" applyFill="1" applyBorder="1" applyAlignment="1">
      <alignment horizontal="center" vertical="top"/>
    </xf>
    <xf numFmtId="171" fontId="22" fillId="6" borderId="10" xfId="1" applyNumberFormat="1" applyFont="1" applyFill="1" applyBorder="1" applyAlignment="1">
      <alignment horizontal="center" vertical="top"/>
    </xf>
    <xf numFmtId="171" fontId="22" fillId="6" borderId="6" xfId="1" applyNumberFormat="1" applyFont="1" applyFill="1" applyBorder="1" applyAlignment="1">
      <alignment horizontal="center" vertical="top"/>
    </xf>
    <xf numFmtId="171" fontId="22" fillId="6" borderId="7" xfId="1" applyNumberFormat="1" applyFont="1" applyFill="1" applyBorder="1" applyAlignment="1">
      <alignment horizontal="center" vertical="top"/>
    </xf>
    <xf numFmtId="171" fontId="22" fillId="0" borderId="9" xfId="1" applyNumberFormat="1" applyFont="1" applyBorder="1" applyAlignment="1">
      <alignment horizontal="center" vertical="top"/>
    </xf>
    <xf numFmtId="171" fontId="22" fillId="0" borderId="10" xfId="1" applyNumberFormat="1" applyFont="1" applyBorder="1" applyAlignment="1">
      <alignment horizontal="center" vertical="top"/>
    </xf>
    <xf numFmtId="171" fontId="22" fillId="0" borderId="13" xfId="1" applyNumberFormat="1" applyFont="1" applyBorder="1" applyAlignment="1">
      <alignment horizontal="center" vertical="top"/>
    </xf>
    <xf numFmtId="0" fontId="14" fillId="0" borderId="9" xfId="0" applyFont="1" applyBorder="1" applyAlignment="1">
      <alignment horizontal="center" vertical="top"/>
    </xf>
    <xf numFmtId="3" fontId="14" fillId="0" borderId="0" xfId="0" applyNumberFormat="1" applyFont="1" applyBorder="1" applyAlignment="1">
      <alignment horizontal="center" vertical="top"/>
    </xf>
    <xf numFmtId="1" fontId="14" fillId="0" borderId="5" xfId="0" applyNumberFormat="1" applyFont="1" applyBorder="1" applyAlignment="1">
      <alignment horizontal="center" vertical="top"/>
    </xf>
    <xf numFmtId="1" fontId="14" fillId="0" borderId="0" xfId="0" applyNumberFormat="1" applyFont="1" applyBorder="1" applyAlignment="1">
      <alignment horizontal="center" vertical="top"/>
    </xf>
    <xf numFmtId="1" fontId="14" fillId="0" borderId="12" xfId="0" applyNumberFormat="1" applyFont="1" applyBorder="1" applyAlignment="1">
      <alignment horizontal="center" vertical="top"/>
    </xf>
    <xf numFmtId="0" fontId="14" fillId="0" borderId="2" xfId="0" applyFont="1" applyBorder="1" applyAlignment="1">
      <alignment horizontal="center" vertical="top"/>
    </xf>
    <xf numFmtId="3" fontId="14" fillId="0" borderId="2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37" fillId="0" borderId="0" xfId="0" applyFont="1" applyAlignment="1">
      <alignment horizontal="center" vertical="center"/>
    </xf>
    <xf numFmtId="168" fontId="5" fillId="6" borderId="6" xfId="0" applyNumberFormat="1" applyFont="1" applyFill="1" applyBorder="1" applyAlignment="1">
      <alignment horizontal="center"/>
    </xf>
    <xf numFmtId="9" fontId="14" fillId="0" borderId="0" xfId="0" applyNumberFormat="1" applyFont="1" applyFill="1" applyAlignment="1">
      <alignment vertical="top"/>
    </xf>
    <xf numFmtId="168" fontId="5" fillId="0" borderId="6" xfId="0" applyNumberFormat="1" applyFont="1" applyFill="1" applyBorder="1" applyAlignment="1">
      <alignment horizontal="center"/>
    </xf>
    <xf numFmtId="167" fontId="13" fillId="0" borderId="5" xfId="0" applyNumberFormat="1" applyFont="1" applyFill="1" applyBorder="1"/>
    <xf numFmtId="167" fontId="5" fillId="0" borderId="5" xfId="0" applyNumberFormat="1" applyFont="1" applyFill="1" applyBorder="1"/>
    <xf numFmtId="167" fontId="13" fillId="0" borderId="0" xfId="0" applyNumberFormat="1" applyFont="1" applyFill="1" applyBorder="1"/>
    <xf numFmtId="167" fontId="5" fillId="0" borderId="0" xfId="0" applyNumberFormat="1" applyFont="1" applyFill="1" applyBorder="1"/>
    <xf numFmtId="167" fontId="13" fillId="0" borderId="12" xfId="0" applyNumberFormat="1" applyFont="1" applyFill="1" applyBorder="1"/>
    <xf numFmtId="167" fontId="5" fillId="0" borderId="12" xfId="0" applyNumberFormat="1" applyFont="1" applyFill="1" applyBorder="1"/>
    <xf numFmtId="168" fontId="5" fillId="6" borderId="7" xfId="0" applyNumberFormat="1" applyFont="1" applyFill="1" applyBorder="1" applyAlignment="1">
      <alignment horizontal="center"/>
    </xf>
    <xf numFmtId="177" fontId="0" fillId="0" borderId="5" xfId="0" applyNumberFormat="1" applyBorder="1"/>
    <xf numFmtId="177" fontId="5" fillId="0" borderId="5" xfId="0" applyNumberFormat="1" applyFont="1" applyBorder="1"/>
    <xf numFmtId="177" fontId="0" fillId="0" borderId="12" xfId="0" applyNumberFormat="1" applyBorder="1"/>
    <xf numFmtId="177" fontId="5" fillId="0" borderId="12" xfId="0" applyNumberFormat="1" applyFont="1" applyBorder="1"/>
    <xf numFmtId="177" fontId="0" fillId="0" borderId="0" xfId="0" applyNumberFormat="1" applyFill="1"/>
    <xf numFmtId="177" fontId="13" fillId="0" borderId="0" xfId="0" applyNumberFormat="1" applyFont="1" applyFill="1"/>
    <xf numFmtId="177" fontId="5" fillId="0" borderId="0" xfId="0" applyNumberFormat="1" applyFont="1" applyFill="1"/>
    <xf numFmtId="177" fontId="3" fillId="6" borderId="0" xfId="0" applyNumberFormat="1" applyFont="1" applyFill="1" applyAlignment="1">
      <alignment vertical="center"/>
    </xf>
    <xf numFmtId="177" fontId="14" fillId="0" borderId="0" xfId="0" applyNumberFormat="1" applyFont="1"/>
    <xf numFmtId="177" fontId="0" fillId="0" borderId="6" xfId="0" applyNumberFormat="1" applyBorder="1"/>
    <xf numFmtId="177" fontId="5" fillId="0" borderId="6" xfId="0" applyNumberFormat="1" applyFont="1" applyBorder="1"/>
    <xf numFmtId="177" fontId="14" fillId="0" borderId="0" xfId="0" applyNumberFormat="1" applyFont="1" applyAlignment="1">
      <alignment vertical="center"/>
    </xf>
    <xf numFmtId="177" fontId="14" fillId="11" borderId="2" xfId="0" applyNumberFormat="1" applyFont="1" applyFill="1" applyBorder="1" applyAlignment="1">
      <alignment vertical="top"/>
    </xf>
    <xf numFmtId="177" fontId="14" fillId="0" borderId="5" xfId="0" applyNumberFormat="1" applyFont="1" applyBorder="1"/>
    <xf numFmtId="177" fontId="14" fillId="0" borderId="5" xfId="0" applyNumberFormat="1" applyFont="1" applyBorder="1" applyAlignment="1">
      <alignment vertical="center"/>
    </xf>
    <xf numFmtId="177" fontId="14" fillId="0" borderId="9" xfId="0" applyNumberFormat="1" applyFont="1" applyBorder="1" applyAlignment="1">
      <alignment vertical="center"/>
    </xf>
    <xf numFmtId="177" fontId="14" fillId="0" borderId="0" xfId="0" applyNumberFormat="1" applyFont="1" applyBorder="1"/>
    <xf numFmtId="177" fontId="14" fillId="0" borderId="0" xfId="0" applyNumberFormat="1" applyFont="1" applyBorder="1" applyAlignment="1">
      <alignment vertical="center"/>
    </xf>
    <xf numFmtId="177" fontId="0" fillId="0" borderId="0" xfId="0" applyNumberFormat="1" applyBorder="1"/>
    <xf numFmtId="177" fontId="5" fillId="0" borderId="0" xfId="0" applyNumberFormat="1" applyFont="1" applyBorder="1"/>
    <xf numFmtId="177" fontId="14" fillId="0" borderId="9" xfId="0" applyNumberFormat="1" applyFont="1" applyBorder="1"/>
    <xf numFmtId="177" fontId="14" fillId="0" borderId="10" xfId="0" applyNumberFormat="1" applyFont="1" applyBorder="1"/>
    <xf numFmtId="177" fontId="14" fillId="0" borderId="12" xfId="0" applyNumberFormat="1" applyFont="1" applyBorder="1"/>
    <xf numFmtId="177" fontId="3" fillId="0" borderId="0" xfId="0" applyNumberFormat="1" applyFont="1" applyFill="1" applyAlignment="1">
      <alignment vertical="center"/>
    </xf>
    <xf numFmtId="177" fontId="14" fillId="0" borderId="13" xfId="0" applyNumberFormat="1" applyFont="1" applyBorder="1"/>
    <xf numFmtId="177" fontId="5" fillId="0" borderId="0" xfId="0" applyNumberFormat="1" applyFont="1"/>
    <xf numFmtId="168" fontId="5" fillId="0" borderId="7" xfId="0" applyNumberFormat="1" applyFont="1" applyFill="1" applyBorder="1" applyAlignment="1">
      <alignment horizontal="center"/>
    </xf>
    <xf numFmtId="3" fontId="22" fillId="0" borderId="5" xfId="0" applyNumberFormat="1" applyFont="1" applyFill="1" applyBorder="1" applyAlignment="1">
      <alignment horizontal="center" vertical="top"/>
    </xf>
    <xf numFmtId="3" fontId="22" fillId="0" borderId="9" xfId="0" applyNumberFormat="1" applyFont="1" applyFill="1" applyBorder="1" applyAlignment="1">
      <alignment horizontal="center" vertical="top"/>
    </xf>
    <xf numFmtId="1" fontId="22" fillId="0" borderId="0" xfId="0" applyNumberFormat="1" applyFont="1" applyFill="1" applyBorder="1" applyAlignment="1">
      <alignment horizontal="center" vertical="top"/>
    </xf>
    <xf numFmtId="1" fontId="22" fillId="0" borderId="10" xfId="0" applyNumberFormat="1" applyFont="1" applyFill="1" applyBorder="1" applyAlignment="1">
      <alignment horizontal="center" vertical="top"/>
    </xf>
    <xf numFmtId="1" fontId="22" fillId="0" borderId="12" xfId="0" applyNumberFormat="1" applyFont="1" applyFill="1" applyBorder="1" applyAlignment="1">
      <alignment horizontal="center" vertical="top"/>
    </xf>
    <xf numFmtId="1" fontId="22" fillId="0" borderId="13" xfId="0" applyNumberFormat="1" applyFont="1" applyFill="1" applyBorder="1" applyAlignment="1">
      <alignment horizontal="center" vertical="top"/>
    </xf>
    <xf numFmtId="0" fontId="0" fillId="0" borderId="0" xfId="0" applyAlignment="1">
      <alignment horizontal="left" vertical="top"/>
    </xf>
    <xf numFmtId="10" fontId="0" fillId="0" borderId="0" xfId="0" applyNumberFormat="1" applyFill="1"/>
    <xf numFmtId="0" fontId="38" fillId="0" borderId="36" xfId="0" applyFont="1" applyFill="1" applyBorder="1" applyAlignment="1">
      <alignment horizontal="center" vertical="center" wrapText="1"/>
    </xf>
    <xf numFmtId="10" fontId="38" fillId="0" borderId="36" xfId="0" applyNumberFormat="1" applyFont="1" applyFill="1" applyBorder="1" applyAlignment="1">
      <alignment horizontal="center" vertical="center" wrapText="1"/>
    </xf>
    <xf numFmtId="0" fontId="32" fillId="23" borderId="31" xfId="0" applyFont="1" applyFill="1" applyBorder="1"/>
    <xf numFmtId="0" fontId="32" fillId="24" borderId="28" xfId="0" applyFont="1" applyFill="1" applyBorder="1"/>
    <xf numFmtId="0" fontId="32" fillId="25" borderId="33" xfId="0" applyFont="1" applyFill="1" applyBorder="1"/>
    <xf numFmtId="4" fontId="39" fillId="9" borderId="0" xfId="3" applyNumberFormat="1" applyFont="1" applyFill="1"/>
    <xf numFmtId="0" fontId="32" fillId="9" borderId="0" xfId="0" applyFont="1" applyFill="1"/>
    <xf numFmtId="0" fontId="32" fillId="6" borderId="0" xfId="0" applyFont="1" applyFill="1"/>
    <xf numFmtId="4" fontId="31" fillId="6" borderId="0" xfId="3" applyNumberFormat="1" applyFont="1" applyFill="1"/>
    <xf numFmtId="168" fontId="32" fillId="6" borderId="0" xfId="0" applyNumberFormat="1" applyFont="1" applyFill="1" applyAlignment="1">
      <alignment horizontal="right"/>
    </xf>
    <xf numFmtId="0" fontId="31" fillId="6" borderId="0" xfId="0" applyFont="1" applyFill="1"/>
    <xf numFmtId="3" fontId="19" fillId="6" borderId="0" xfId="0" applyNumberFormat="1" applyFont="1" applyFill="1" applyBorder="1" applyAlignment="1">
      <alignment vertical="center"/>
    </xf>
    <xf numFmtId="166" fontId="24" fillId="6" borderId="0" xfId="0" applyNumberFormat="1" applyFont="1" applyFill="1" applyBorder="1" applyAlignment="1">
      <alignment horizontal="center" vertical="top"/>
    </xf>
    <xf numFmtId="168" fontId="19" fillId="6" borderId="0" xfId="0" applyNumberFormat="1" applyFont="1" applyFill="1" applyBorder="1" applyAlignment="1">
      <alignment horizontal="right" vertical="center"/>
    </xf>
    <xf numFmtId="9" fontId="1" fillId="6" borderId="0" xfId="0" applyNumberFormat="1" applyFont="1" applyFill="1"/>
    <xf numFmtId="168" fontId="1" fillId="6" borderId="0" xfId="0" applyNumberFormat="1" applyFont="1" applyFill="1" applyAlignment="1">
      <alignment horizontal="right"/>
    </xf>
    <xf numFmtId="0" fontId="1" fillId="6" borderId="0" xfId="0" applyFont="1" applyFill="1"/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</cellXfs>
  <cellStyles count="4"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DCF (Discounted Cash Flow) Valuation Increase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25"/>
            <c:spPr>
              <a:noFill/>
              <a:ln w="9525" cap="flat" cmpd="sng" algn="ctr">
                <a:solidFill>
                  <a:schemeClr val="accent2"/>
                </a:solidFill>
                <a:bevel/>
              </a:ln>
              <a:effectLst>
                <a:outerShdw blurRad="50800" dist="38100" dir="5400000" algn="t" rotWithShape="0">
                  <a:schemeClr val="accent2">
                    <a:alpha val="40000"/>
                  </a:schemeClr>
                </a:outerShdw>
              </a:effectLst>
            </c:spPr>
          </c:errBars>
          <c:cat>
            <c:numRef>
              <c:f>'Cashflow Model'!$D$1:$BL$1</c:f>
              <c:numCache>
                <c:formatCode>mmm\-yy</c:formatCode>
                <c:ptCount val="61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  <c:pt idx="27">
                  <c:v>45047</c:v>
                </c:pt>
                <c:pt idx="28">
                  <c:v>45078</c:v>
                </c:pt>
                <c:pt idx="29">
                  <c:v>45108</c:v>
                </c:pt>
                <c:pt idx="30">
                  <c:v>45139</c:v>
                </c:pt>
                <c:pt idx="31">
                  <c:v>45170</c:v>
                </c:pt>
                <c:pt idx="32">
                  <c:v>45200</c:v>
                </c:pt>
                <c:pt idx="33">
                  <c:v>45231</c:v>
                </c:pt>
                <c:pt idx="34">
                  <c:v>45261</c:v>
                </c:pt>
                <c:pt idx="35">
                  <c:v>45292</c:v>
                </c:pt>
                <c:pt idx="36">
                  <c:v>45323</c:v>
                </c:pt>
                <c:pt idx="37">
                  <c:v>45352</c:v>
                </c:pt>
                <c:pt idx="38">
                  <c:v>45383</c:v>
                </c:pt>
                <c:pt idx="39">
                  <c:v>45413</c:v>
                </c:pt>
                <c:pt idx="40">
                  <c:v>45444</c:v>
                </c:pt>
                <c:pt idx="41">
                  <c:v>45474</c:v>
                </c:pt>
                <c:pt idx="42">
                  <c:v>45505</c:v>
                </c:pt>
                <c:pt idx="43">
                  <c:v>45536</c:v>
                </c:pt>
                <c:pt idx="44">
                  <c:v>45566</c:v>
                </c:pt>
                <c:pt idx="45">
                  <c:v>45597</c:v>
                </c:pt>
                <c:pt idx="46">
                  <c:v>45627</c:v>
                </c:pt>
                <c:pt idx="47">
                  <c:v>45658</c:v>
                </c:pt>
                <c:pt idx="48">
                  <c:v>45689</c:v>
                </c:pt>
                <c:pt idx="49">
                  <c:v>45717</c:v>
                </c:pt>
                <c:pt idx="50">
                  <c:v>45748</c:v>
                </c:pt>
                <c:pt idx="51">
                  <c:v>45778</c:v>
                </c:pt>
                <c:pt idx="52">
                  <c:v>45809</c:v>
                </c:pt>
                <c:pt idx="53">
                  <c:v>45839</c:v>
                </c:pt>
                <c:pt idx="54">
                  <c:v>45870</c:v>
                </c:pt>
                <c:pt idx="55">
                  <c:v>45901</c:v>
                </c:pt>
                <c:pt idx="56">
                  <c:v>45931</c:v>
                </c:pt>
                <c:pt idx="57">
                  <c:v>45962</c:v>
                </c:pt>
                <c:pt idx="58">
                  <c:v>45992</c:v>
                </c:pt>
                <c:pt idx="59">
                  <c:v>46023</c:v>
                </c:pt>
                <c:pt idx="60">
                  <c:v>46054</c:v>
                </c:pt>
              </c:numCache>
            </c:numRef>
          </c:cat>
          <c:val>
            <c:numRef>
              <c:f>'Cashflow Model'!$E$52:$BL$52</c:f>
              <c:numCache>
                <c:formatCode>_-[$£-809]* #\ ##0.00_-;\-[$£-809]* #\ ##0.00_-;_-[$£-809]* "-"??_-;_-@_-</c:formatCode>
                <c:ptCount val="60"/>
                <c:pt idx="0">
                  <c:v>0</c:v>
                </c:pt>
                <c:pt idx="1">
                  <c:v>-18407.9012345679</c:v>
                </c:pt>
                <c:pt idx="2">
                  <c:v>-18180.643194634966</c:v>
                </c:pt>
                <c:pt idx="3">
                  <c:v>-18437.899973844702</c:v>
                </c:pt>
                <c:pt idx="4">
                  <c:v>-17734.509441497299</c:v>
                </c:pt>
                <c:pt idx="5">
                  <c:v>-17515.564880491162</c:v>
                </c:pt>
                <c:pt idx="6">
                  <c:v>-17763.410776753179</c:v>
                </c:pt>
                <c:pt idx="7">
                  <c:v>-17085.751445685633</c:v>
                </c:pt>
                <c:pt idx="8">
                  <c:v>-16874.816242652476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-349198.46584071708</c:v>
                </c:pt>
                <c:pt idx="14">
                  <c:v>-247866.76364826356</c:v>
                </c:pt>
                <c:pt idx="15">
                  <c:v>-247761.2829703801</c:v>
                </c:pt>
                <c:pt idx="16">
                  <c:v>-252754.71869301668</c:v>
                </c:pt>
                <c:pt idx="17">
                  <c:v>-262196.51978323545</c:v>
                </c:pt>
                <c:pt idx="18">
                  <c:v>-240854.39105424131</c:v>
                </c:pt>
                <c:pt idx="19">
                  <c:v>-253128.01715061258</c:v>
                </c:pt>
                <c:pt idx="20">
                  <c:v>-257234.24758883571</c:v>
                </c:pt>
                <c:pt idx="21">
                  <c:v>-247844.77198367837</c:v>
                </c:pt>
                <c:pt idx="22">
                  <c:v>-243910.45424962975</c:v>
                </c:pt>
                <c:pt idx="23">
                  <c:v>-246246.08948004321</c:v>
                </c:pt>
                <c:pt idx="24">
                  <c:v>-210973.76234779382</c:v>
                </c:pt>
                <c:pt idx="25">
                  <c:v>-253940.54694148531</c:v>
                </c:pt>
                <c:pt idx="26">
                  <c:v>-184685.08203860666</c:v>
                </c:pt>
                <c:pt idx="27">
                  <c:v>-164454.7049766641</c:v>
                </c:pt>
                <c:pt idx="28">
                  <c:v>-160254.16942839729</c:v>
                </c:pt>
                <c:pt idx="29">
                  <c:v>-159623.15722396394</c:v>
                </c:pt>
                <c:pt idx="30">
                  <c:v>-133981.25906049367</c:v>
                </c:pt>
                <c:pt idx="31">
                  <c:v>-114900.1360321372</c:v>
                </c:pt>
                <c:pt idx="32">
                  <c:v>-107216.07528501922</c:v>
                </c:pt>
                <c:pt idx="33">
                  <c:v>-91273.421239418691</c:v>
                </c:pt>
                <c:pt idx="34">
                  <c:v>-77401.158103325244</c:v>
                </c:pt>
                <c:pt idx="35">
                  <c:v>-68908.62523570568</c:v>
                </c:pt>
                <c:pt idx="36">
                  <c:v>-20242.109381237206</c:v>
                </c:pt>
                <c:pt idx="37">
                  <c:v>-72519.311119441321</c:v>
                </c:pt>
                <c:pt idx="38">
                  <c:v>-2368.6187764696901</c:v>
                </c:pt>
                <c:pt idx="39">
                  <c:v>24088.779762070346</c:v>
                </c:pt>
                <c:pt idx="40">
                  <c:v>36467.114422966428</c:v>
                </c:pt>
                <c:pt idx="41">
                  <c:v>45721.996189080055</c:v>
                </c:pt>
                <c:pt idx="42">
                  <c:v>82174.188409201117</c:v>
                </c:pt>
                <c:pt idx="43">
                  <c:v>93930.045239787767</c:v>
                </c:pt>
                <c:pt idx="44">
                  <c:v>106472.39864271801</c:v>
                </c:pt>
                <c:pt idx="45">
                  <c:v>128762.27934721863</c:v>
                </c:pt>
                <c:pt idx="46">
                  <c:v>146105.24503988781</c:v>
                </c:pt>
                <c:pt idx="47">
                  <c:v>158866.61930746547</c:v>
                </c:pt>
                <c:pt idx="48">
                  <c:v>213637.26616647831</c:v>
                </c:pt>
                <c:pt idx="49">
                  <c:v>172774.53874918324</c:v>
                </c:pt>
                <c:pt idx="50">
                  <c:v>239771.66765624424</c:v>
                </c:pt>
                <c:pt idx="51">
                  <c:v>267862.81570804247</c:v>
                </c:pt>
                <c:pt idx="52">
                  <c:v>283709.26913333475</c:v>
                </c:pt>
                <c:pt idx="53">
                  <c:v>296383.0211576313</c:v>
                </c:pt>
                <c:pt idx="54">
                  <c:v>336402.85747524939</c:v>
                </c:pt>
                <c:pt idx="55">
                  <c:v>351208.30886771844</c:v>
                </c:pt>
                <c:pt idx="56">
                  <c:v>366729.02908648981</c:v>
                </c:pt>
                <c:pt idx="57">
                  <c:v>390495.91847920598</c:v>
                </c:pt>
                <c:pt idx="58">
                  <c:v>409718.46274194663</c:v>
                </c:pt>
                <c:pt idx="59">
                  <c:v>425052.71558970021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'Cashflow Model'!#REF!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41-4418-83B3-60F6EC4D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238767"/>
        <c:axId val="1237240847"/>
      </c:lineChart>
      <c:dateAx>
        <c:axId val="123723876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37240847"/>
        <c:crosses val="autoZero"/>
        <c:auto val="1"/>
        <c:lblOffset val="100"/>
        <c:baseTimeUnit val="months"/>
      </c:dateAx>
      <c:valAx>
        <c:axId val="1237240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£-809]* #\ ##0.00_-;\-[$£-809]* #\ ##0.00_-;_-[$£-809]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3723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Income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Net Income</c:v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25"/>
            <c:spPr>
              <a:noFill/>
              <a:ln w="9525" cap="flat" cmpd="sng" algn="ctr">
                <a:solidFill>
                  <a:schemeClr val="accent2"/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errBars>
          <c:cat>
            <c:numRef>
              <c:f>'Cashflow Model'!$D$1:$BL$1</c:f>
              <c:numCache>
                <c:formatCode>mmm\-yy</c:formatCode>
                <c:ptCount val="61"/>
                <c:pt idx="0">
                  <c:v>44228</c:v>
                </c:pt>
                <c:pt idx="1">
                  <c:v>44256</c:v>
                </c:pt>
                <c:pt idx="2">
                  <c:v>44287</c:v>
                </c:pt>
                <c:pt idx="3">
                  <c:v>44317</c:v>
                </c:pt>
                <c:pt idx="4">
                  <c:v>44348</c:v>
                </c:pt>
                <c:pt idx="5">
                  <c:v>44378</c:v>
                </c:pt>
                <c:pt idx="6">
                  <c:v>44409</c:v>
                </c:pt>
                <c:pt idx="7">
                  <c:v>44440</c:v>
                </c:pt>
                <c:pt idx="8">
                  <c:v>44470</c:v>
                </c:pt>
                <c:pt idx="9">
                  <c:v>44501</c:v>
                </c:pt>
                <c:pt idx="10">
                  <c:v>44531</c:v>
                </c:pt>
                <c:pt idx="11">
                  <c:v>44562</c:v>
                </c:pt>
                <c:pt idx="12">
                  <c:v>44593</c:v>
                </c:pt>
                <c:pt idx="13">
                  <c:v>44621</c:v>
                </c:pt>
                <c:pt idx="14">
                  <c:v>44652</c:v>
                </c:pt>
                <c:pt idx="15">
                  <c:v>44682</c:v>
                </c:pt>
                <c:pt idx="16">
                  <c:v>44713</c:v>
                </c:pt>
                <c:pt idx="17">
                  <c:v>44743</c:v>
                </c:pt>
                <c:pt idx="18">
                  <c:v>44774</c:v>
                </c:pt>
                <c:pt idx="19">
                  <c:v>44805</c:v>
                </c:pt>
                <c:pt idx="20">
                  <c:v>44835</c:v>
                </c:pt>
                <c:pt idx="21">
                  <c:v>44866</c:v>
                </c:pt>
                <c:pt idx="22">
                  <c:v>44896</c:v>
                </c:pt>
                <c:pt idx="23">
                  <c:v>44927</c:v>
                </c:pt>
                <c:pt idx="24">
                  <c:v>44958</c:v>
                </c:pt>
                <c:pt idx="25">
                  <c:v>44986</c:v>
                </c:pt>
                <c:pt idx="26">
                  <c:v>45017</c:v>
                </c:pt>
                <c:pt idx="27">
                  <c:v>45047</c:v>
                </c:pt>
                <c:pt idx="28">
                  <c:v>45078</c:v>
                </c:pt>
                <c:pt idx="29">
                  <c:v>45108</c:v>
                </c:pt>
                <c:pt idx="30">
                  <c:v>45139</c:v>
                </c:pt>
                <c:pt idx="31">
                  <c:v>45170</c:v>
                </c:pt>
                <c:pt idx="32">
                  <c:v>45200</c:v>
                </c:pt>
                <c:pt idx="33">
                  <c:v>45231</c:v>
                </c:pt>
                <c:pt idx="34">
                  <c:v>45261</c:v>
                </c:pt>
                <c:pt idx="35">
                  <c:v>45292</c:v>
                </c:pt>
                <c:pt idx="36">
                  <c:v>45323</c:v>
                </c:pt>
                <c:pt idx="37">
                  <c:v>45352</c:v>
                </c:pt>
                <c:pt idx="38">
                  <c:v>45383</c:v>
                </c:pt>
                <c:pt idx="39">
                  <c:v>45413</c:v>
                </c:pt>
                <c:pt idx="40">
                  <c:v>45444</c:v>
                </c:pt>
                <c:pt idx="41">
                  <c:v>45474</c:v>
                </c:pt>
                <c:pt idx="42">
                  <c:v>45505</c:v>
                </c:pt>
                <c:pt idx="43">
                  <c:v>45536</c:v>
                </c:pt>
                <c:pt idx="44">
                  <c:v>45566</c:v>
                </c:pt>
                <c:pt idx="45">
                  <c:v>45597</c:v>
                </c:pt>
                <c:pt idx="46">
                  <c:v>45627</c:v>
                </c:pt>
                <c:pt idx="47">
                  <c:v>45658</c:v>
                </c:pt>
                <c:pt idx="48">
                  <c:v>45689</c:v>
                </c:pt>
                <c:pt idx="49">
                  <c:v>45717</c:v>
                </c:pt>
                <c:pt idx="50">
                  <c:v>45748</c:v>
                </c:pt>
                <c:pt idx="51">
                  <c:v>45778</c:v>
                </c:pt>
                <c:pt idx="52">
                  <c:v>45809</c:v>
                </c:pt>
                <c:pt idx="53">
                  <c:v>45839</c:v>
                </c:pt>
                <c:pt idx="54">
                  <c:v>45870</c:v>
                </c:pt>
                <c:pt idx="55">
                  <c:v>45901</c:v>
                </c:pt>
                <c:pt idx="56">
                  <c:v>45931</c:v>
                </c:pt>
                <c:pt idx="57">
                  <c:v>45962</c:v>
                </c:pt>
                <c:pt idx="58">
                  <c:v>45992</c:v>
                </c:pt>
                <c:pt idx="59">
                  <c:v>46023</c:v>
                </c:pt>
                <c:pt idx="60">
                  <c:v>46054</c:v>
                </c:pt>
              </c:numCache>
            </c:numRef>
          </c:cat>
          <c:val>
            <c:numRef>
              <c:f>'Cashflow Model'!$E$50:$BL$50</c:f>
              <c:numCache>
                <c:formatCode>_-[$£-809]* #\ ##0.00_-;\-[$£-809]* #\ ##0.00_-;_-[$£-809]* "-"??_-;_-@_-</c:formatCode>
                <c:ptCount val="60"/>
                <c:pt idx="0">
                  <c:v>0</c:v>
                </c:pt>
                <c:pt idx="1">
                  <c:v>-18638</c:v>
                </c:pt>
                <c:pt idx="2">
                  <c:v>-18638</c:v>
                </c:pt>
                <c:pt idx="3">
                  <c:v>-19138</c:v>
                </c:pt>
                <c:pt idx="4">
                  <c:v>-18638</c:v>
                </c:pt>
                <c:pt idx="5">
                  <c:v>-18638</c:v>
                </c:pt>
                <c:pt idx="6">
                  <c:v>-19138</c:v>
                </c:pt>
                <c:pt idx="7">
                  <c:v>-18638</c:v>
                </c:pt>
                <c:pt idx="8">
                  <c:v>-18638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-410400.36801663437</c:v>
                </c:pt>
                <c:pt idx="14">
                  <c:v>-294950.23241331847</c:v>
                </c:pt>
                <c:pt idx="15">
                  <c:v>-298510.02411953709</c:v>
                </c:pt>
                <c:pt idx="16">
                  <c:v>-308332.83946620207</c:v>
                </c:pt>
                <c:pt idx="17">
                  <c:v>-323848.92885174556</c:v>
                </c:pt>
                <c:pt idx="18">
                  <c:v>-301207.05673114373</c:v>
                </c:pt>
                <c:pt idx="19">
                  <c:v>-320513.12827225146</c:v>
                </c:pt>
                <c:pt idx="20">
                  <c:v>-329783.8826794317</c:v>
                </c:pt>
                <c:pt idx="21">
                  <c:v>-321718.05318449298</c:v>
                </c:pt>
                <c:pt idx="22">
                  <c:v>-320568.70037155808</c:v>
                </c:pt>
                <c:pt idx="23">
                  <c:v>-327683.87883591349</c:v>
                </c:pt>
                <c:pt idx="24">
                  <c:v>-284255.72030916763</c:v>
                </c:pt>
                <c:pt idx="25">
                  <c:v>-346423.90094771003</c:v>
                </c:pt>
                <c:pt idx="26">
                  <c:v>-255095.4108312293</c:v>
                </c:pt>
                <c:pt idx="27">
                  <c:v>-229991.70028733509</c:v>
                </c:pt>
                <c:pt idx="28">
                  <c:v>-226918.67053350201</c:v>
                </c:pt>
                <c:pt idx="29">
                  <c:v>-228850.47663489124</c:v>
                </c:pt>
                <c:pt idx="30">
                  <c:v>-194488.98564279126</c:v>
                </c:pt>
                <c:pt idx="31">
                  <c:v>-168875.45468752505</c:v>
                </c:pt>
                <c:pt idx="32">
                  <c:v>-159551.5126434369</c:v>
                </c:pt>
                <c:pt idx="33">
                  <c:v>-137524.59730483359</c:v>
                </c:pt>
                <c:pt idx="34">
                  <c:v>-118080.5977411042</c:v>
                </c:pt>
                <c:pt idx="35">
                  <c:v>-106438.73431543401</c:v>
                </c:pt>
                <c:pt idx="36">
                  <c:v>-31657.521844787523</c:v>
                </c:pt>
                <c:pt idx="37">
                  <c:v>-114833.82996815629</c:v>
                </c:pt>
                <c:pt idx="38">
                  <c:v>-3797.5751721616834</c:v>
                </c:pt>
                <c:pt idx="39">
                  <c:v>39103.987425768748</c:v>
                </c:pt>
                <c:pt idx="40">
                  <c:v>59938.059042795561</c:v>
                </c:pt>
                <c:pt idx="41">
                  <c:v>76088.932381424122</c:v>
                </c:pt>
                <c:pt idx="42">
                  <c:v>138460.7764609186</c:v>
                </c:pt>
                <c:pt idx="43">
                  <c:v>160247.36707831174</c:v>
                </c:pt>
                <c:pt idx="44">
                  <c:v>183915.54613084532</c:v>
                </c:pt>
                <c:pt idx="45">
                  <c:v>225198.29124208447</c:v>
                </c:pt>
                <c:pt idx="46">
                  <c:v>258724.33167100884</c:v>
                </c:pt>
                <c:pt idx="47">
                  <c:v>284838.8033065442</c:v>
                </c:pt>
                <c:pt idx="48">
                  <c:v>387827.44792821817</c:v>
                </c:pt>
                <c:pt idx="49">
                  <c:v>317567.68611979205</c:v>
                </c:pt>
                <c:pt idx="50">
                  <c:v>446220.43805760238</c:v>
                </c:pt>
                <c:pt idx="51">
                  <c:v>504729.92674491741</c:v>
                </c:pt>
                <c:pt idx="52">
                  <c:v>541271.52821159735</c:v>
                </c:pt>
                <c:pt idx="53">
                  <c:v>572519.14055934176</c:v>
                </c:pt>
                <c:pt idx="54">
                  <c:v>657947.73775271792</c:v>
                </c:pt>
                <c:pt idx="55">
                  <c:v>695491.03405113146</c:v>
                </c:pt>
                <c:pt idx="56">
                  <c:v>735304.24688470736</c:v>
                </c:pt>
                <c:pt idx="57">
                  <c:v>792744.64395059273</c:v>
                </c:pt>
                <c:pt idx="58">
                  <c:v>842165.37936667353</c:v>
                </c:pt>
                <c:pt idx="59">
                  <c:v>884605.58396206051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6-421A-8C6B-C76787B4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536031"/>
        <c:axId val="1234539359"/>
      </c:lineChart>
      <c:dateAx>
        <c:axId val="123453603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34539359"/>
        <c:crosses val="autoZero"/>
        <c:auto val="1"/>
        <c:lblOffset val="100"/>
        <c:baseTimeUnit val="months"/>
      </c:dateAx>
      <c:valAx>
        <c:axId val="123453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£-809]* #\ ##0.00_-;\-[$£-809]* #\ ##0.00_-;_-[$£-809]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34536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chemeClr val="accent1"/>
      </a:solidFill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Agent Pool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Agents Pool</c:v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25"/>
            <c:spPr>
              <a:noFill/>
              <a:ln w="9525" cap="flat" cmpd="sng" algn="ctr">
                <a:solidFill>
                  <a:schemeClr val="accent2"/>
                </a:solidFill>
                <a:round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</c:errBars>
          <c:cat>
            <c:numRef>
              <c:f>'Insurance Business Model'!$F$1:$BM$1</c:f>
              <c:numCache>
                <c:formatCode>mmm\-yy</c:formatCode>
                <c:ptCount val="60"/>
                <c:pt idx="0">
                  <c:v>44621</c:v>
                </c:pt>
                <c:pt idx="1">
                  <c:v>44652</c:v>
                </c:pt>
                <c:pt idx="2">
                  <c:v>44682</c:v>
                </c:pt>
                <c:pt idx="3">
                  <c:v>44713</c:v>
                </c:pt>
                <c:pt idx="4">
                  <c:v>44743</c:v>
                </c:pt>
                <c:pt idx="5">
                  <c:v>44774</c:v>
                </c:pt>
                <c:pt idx="6">
                  <c:v>44805</c:v>
                </c:pt>
                <c:pt idx="7">
                  <c:v>44835</c:v>
                </c:pt>
                <c:pt idx="8">
                  <c:v>44866</c:v>
                </c:pt>
                <c:pt idx="9">
                  <c:v>44896</c:v>
                </c:pt>
                <c:pt idx="10">
                  <c:v>44927</c:v>
                </c:pt>
                <c:pt idx="11">
                  <c:v>44958</c:v>
                </c:pt>
                <c:pt idx="12">
                  <c:v>44986</c:v>
                </c:pt>
                <c:pt idx="13">
                  <c:v>45017</c:v>
                </c:pt>
                <c:pt idx="14">
                  <c:v>45047</c:v>
                </c:pt>
                <c:pt idx="15">
                  <c:v>45078</c:v>
                </c:pt>
                <c:pt idx="16">
                  <c:v>45108</c:v>
                </c:pt>
                <c:pt idx="17">
                  <c:v>45139</c:v>
                </c:pt>
                <c:pt idx="18">
                  <c:v>45170</c:v>
                </c:pt>
                <c:pt idx="19">
                  <c:v>45200</c:v>
                </c:pt>
                <c:pt idx="20">
                  <c:v>45231</c:v>
                </c:pt>
                <c:pt idx="21">
                  <c:v>45261</c:v>
                </c:pt>
                <c:pt idx="22">
                  <c:v>45292</c:v>
                </c:pt>
                <c:pt idx="23">
                  <c:v>45323</c:v>
                </c:pt>
                <c:pt idx="24">
                  <c:v>45352</c:v>
                </c:pt>
                <c:pt idx="25">
                  <c:v>45383</c:v>
                </c:pt>
                <c:pt idx="26">
                  <c:v>45413</c:v>
                </c:pt>
                <c:pt idx="27">
                  <c:v>45444</c:v>
                </c:pt>
                <c:pt idx="28">
                  <c:v>45474</c:v>
                </c:pt>
                <c:pt idx="29">
                  <c:v>45505</c:v>
                </c:pt>
                <c:pt idx="30">
                  <c:v>45536</c:v>
                </c:pt>
                <c:pt idx="31">
                  <c:v>45566</c:v>
                </c:pt>
                <c:pt idx="32">
                  <c:v>45597</c:v>
                </c:pt>
                <c:pt idx="33">
                  <c:v>45627</c:v>
                </c:pt>
                <c:pt idx="34">
                  <c:v>45658</c:v>
                </c:pt>
                <c:pt idx="35">
                  <c:v>45689</c:v>
                </c:pt>
                <c:pt idx="36">
                  <c:v>45717</c:v>
                </c:pt>
                <c:pt idx="37">
                  <c:v>45748</c:v>
                </c:pt>
                <c:pt idx="38">
                  <c:v>45778</c:v>
                </c:pt>
                <c:pt idx="39">
                  <c:v>45809</c:v>
                </c:pt>
                <c:pt idx="40">
                  <c:v>45839</c:v>
                </c:pt>
                <c:pt idx="41">
                  <c:v>45870</c:v>
                </c:pt>
                <c:pt idx="42">
                  <c:v>45901</c:v>
                </c:pt>
                <c:pt idx="43">
                  <c:v>45931</c:v>
                </c:pt>
                <c:pt idx="44">
                  <c:v>45962</c:v>
                </c:pt>
                <c:pt idx="45">
                  <c:v>45992</c:v>
                </c:pt>
                <c:pt idx="46">
                  <c:v>46023</c:v>
                </c:pt>
                <c:pt idx="47">
                  <c:v>46054</c:v>
                </c:pt>
                <c:pt idx="48">
                  <c:v>46082</c:v>
                </c:pt>
                <c:pt idx="49">
                  <c:v>46113</c:v>
                </c:pt>
                <c:pt idx="50">
                  <c:v>46143</c:v>
                </c:pt>
                <c:pt idx="51">
                  <c:v>46174</c:v>
                </c:pt>
                <c:pt idx="52">
                  <c:v>46204</c:v>
                </c:pt>
                <c:pt idx="53">
                  <c:v>46235</c:v>
                </c:pt>
                <c:pt idx="54">
                  <c:v>46266</c:v>
                </c:pt>
                <c:pt idx="55">
                  <c:v>46296</c:v>
                </c:pt>
                <c:pt idx="56">
                  <c:v>46327</c:v>
                </c:pt>
                <c:pt idx="57">
                  <c:v>46357</c:v>
                </c:pt>
                <c:pt idx="58">
                  <c:v>46388</c:v>
                </c:pt>
                <c:pt idx="59">
                  <c:v>46419</c:v>
                </c:pt>
              </c:numCache>
            </c:numRef>
          </c:cat>
          <c:val>
            <c:numRef>
              <c:f>'Insurance Business Model'!$F$11:$BM$11</c:f>
              <c:numCache>
                <c:formatCode>#\ ##0.0_ ;[Red]\-#\ ##0.0\ </c:formatCode>
                <c:ptCount val="60"/>
                <c:pt idx="0">
                  <c:v>0</c:v>
                </c:pt>
                <c:pt idx="1">
                  <c:v>125</c:v>
                </c:pt>
                <c:pt idx="2">
                  <c:v>149.375</c:v>
                </c:pt>
                <c:pt idx="3">
                  <c:v>173.62812500000001</c:v>
                </c:pt>
                <c:pt idx="4">
                  <c:v>197.75998437500002</c:v>
                </c:pt>
                <c:pt idx="5">
                  <c:v>221.77118445312502</c:v>
                </c:pt>
                <c:pt idx="6">
                  <c:v>245.66232853085938</c:v>
                </c:pt>
                <c:pt idx="7">
                  <c:v>269.43401688820506</c:v>
                </c:pt>
                <c:pt idx="8">
                  <c:v>293.08684680376405</c:v>
                </c:pt>
                <c:pt idx="9">
                  <c:v>316.62141256974525</c:v>
                </c:pt>
                <c:pt idx="10">
                  <c:v>340.03830550689651</c:v>
                </c:pt>
                <c:pt idx="11">
                  <c:v>363.33811397936205</c:v>
                </c:pt>
                <c:pt idx="12">
                  <c:v>386.52142340946523</c:v>
                </c:pt>
                <c:pt idx="13">
                  <c:v>409.5888162924179</c:v>
                </c:pt>
                <c:pt idx="14">
                  <c:v>432.5408722109558</c:v>
                </c:pt>
                <c:pt idx="15">
                  <c:v>455.37816784990105</c:v>
                </c:pt>
                <c:pt idx="16">
                  <c:v>478.10127701065153</c:v>
                </c:pt>
                <c:pt idx="17">
                  <c:v>500.71077062559829</c:v>
                </c:pt>
                <c:pt idx="18">
                  <c:v>523.20721677247025</c:v>
                </c:pt>
                <c:pt idx="19">
                  <c:v>545.59118068860789</c:v>
                </c:pt>
                <c:pt idx="20">
                  <c:v>567.8632247851649</c:v>
                </c:pt>
                <c:pt idx="21">
                  <c:v>590.02390866123903</c:v>
                </c:pt>
                <c:pt idx="22">
                  <c:v>612.07378911793285</c:v>
                </c:pt>
                <c:pt idx="23">
                  <c:v>634.01342017234322</c:v>
                </c:pt>
                <c:pt idx="24">
                  <c:v>655.84335307148149</c:v>
                </c:pt>
                <c:pt idx="25">
                  <c:v>677.56413630612406</c:v>
                </c:pt>
                <c:pt idx="26">
                  <c:v>699.17631562459349</c:v>
                </c:pt>
                <c:pt idx="27">
                  <c:v>720.68043404647051</c:v>
                </c:pt>
                <c:pt idx="28">
                  <c:v>742.07703187623815</c:v>
                </c:pt>
                <c:pt idx="29">
                  <c:v>763.36664671685696</c:v>
                </c:pt>
                <c:pt idx="30">
                  <c:v>784.54981348327271</c:v>
                </c:pt>
                <c:pt idx="31">
                  <c:v>805.62706441585635</c:v>
                </c:pt>
                <c:pt idx="32">
                  <c:v>826.59892909377709</c:v>
                </c:pt>
                <c:pt idx="33">
                  <c:v>847.46593444830819</c:v>
                </c:pt>
                <c:pt idx="34">
                  <c:v>868.22860477606662</c:v>
                </c:pt>
                <c:pt idx="35">
                  <c:v>888.88746175218625</c:v>
                </c:pt>
                <c:pt idx="36">
                  <c:v>909.44302444342532</c:v>
                </c:pt>
                <c:pt idx="37">
                  <c:v>929.89580932120816</c:v>
                </c:pt>
                <c:pt idx="38">
                  <c:v>950.24633027460209</c:v>
                </c:pt>
                <c:pt idx="39">
                  <c:v>970.49509862322907</c:v>
                </c:pt>
                <c:pt idx="40">
                  <c:v>990.64262313011295</c:v>
                </c:pt>
                <c:pt idx="41">
                  <c:v>1010.6894100144624</c:v>
                </c:pt>
                <c:pt idx="42">
                  <c:v>1030.63596296439</c:v>
                </c:pt>
                <c:pt idx="43">
                  <c:v>1050.4827831495681</c:v>
                </c:pt>
                <c:pt idx="44">
                  <c:v>1070.2303692338203</c:v>
                </c:pt>
                <c:pt idx="45">
                  <c:v>1089.8792173876511</c:v>
                </c:pt>
                <c:pt idx="46">
                  <c:v>1109.4298213007128</c:v>
                </c:pt>
                <c:pt idx="47">
                  <c:v>1128.8826721942091</c:v>
                </c:pt>
                <c:pt idx="48">
                  <c:v>1148.238258833238</c:v>
                </c:pt>
                <c:pt idx="49">
                  <c:v>1167.4970675390718</c:v>
                </c:pt>
                <c:pt idx="50">
                  <c:v>1186.6595822013765</c:v>
                </c:pt>
                <c:pt idx="51">
                  <c:v>1205.7262842903697</c:v>
                </c:pt>
                <c:pt idx="52">
                  <c:v>1224.6976528689179</c:v>
                </c:pt>
                <c:pt idx="53">
                  <c:v>1243.5741646045733</c:v>
                </c:pt>
                <c:pt idx="54">
                  <c:v>1262.3562937815504</c:v>
                </c:pt>
                <c:pt idx="55">
                  <c:v>1281.0445123126426</c:v>
                </c:pt>
                <c:pt idx="56">
                  <c:v>1299.6392897510793</c:v>
                </c:pt>
                <c:pt idx="57">
                  <c:v>1318.141093302324</c:v>
                </c:pt>
                <c:pt idx="58">
                  <c:v>1336.5503878358122</c:v>
                </c:pt>
                <c:pt idx="59">
                  <c:v>1354.8676358966331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8-4057-870F-4E728E39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9855"/>
        <c:axId val="1915277199"/>
      </c:lineChart>
      <c:dateAx>
        <c:axId val="184085985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5277199"/>
        <c:crosses val="autoZero"/>
        <c:auto val="1"/>
        <c:lblOffset val="100"/>
        <c:baseTimeUnit val="months"/>
      </c:dateAx>
      <c:valAx>
        <c:axId val="191527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\ ##0.0_ ;[Red]\-#\ 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408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chemeClr val="accent1"/>
      </a:solidFill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Insurance Policy Pool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25"/>
            <c:spPr>
              <a:noFill/>
              <a:ln w="9525" cap="flat" cmpd="sng" algn="ctr">
                <a:solidFill>
                  <a:schemeClr val="accent2"/>
                </a:solidFill>
                <a:round/>
              </a:ln>
              <a:effectLst>
                <a:outerShdw blurRad="50800" dist="38100" dir="2700000" algn="tl" rotWithShape="0">
                  <a:schemeClr val="accent2">
                    <a:alpha val="40000"/>
                  </a:schemeClr>
                </a:outerShdw>
              </a:effectLst>
            </c:spPr>
          </c:errBars>
          <c:cat>
            <c:numRef>
              <c:f>'Insurance Business Model'!$F$1:$BM$1</c:f>
              <c:numCache>
                <c:formatCode>mmm\-yy</c:formatCode>
                <c:ptCount val="60"/>
                <c:pt idx="0">
                  <c:v>44621</c:v>
                </c:pt>
                <c:pt idx="1">
                  <c:v>44652</c:v>
                </c:pt>
                <c:pt idx="2">
                  <c:v>44682</c:v>
                </c:pt>
                <c:pt idx="3">
                  <c:v>44713</c:v>
                </c:pt>
                <c:pt idx="4">
                  <c:v>44743</c:v>
                </c:pt>
                <c:pt idx="5">
                  <c:v>44774</c:v>
                </c:pt>
                <c:pt idx="6">
                  <c:v>44805</c:v>
                </c:pt>
                <c:pt idx="7">
                  <c:v>44835</c:v>
                </c:pt>
                <c:pt idx="8">
                  <c:v>44866</c:v>
                </c:pt>
                <c:pt idx="9">
                  <c:v>44896</c:v>
                </c:pt>
                <c:pt idx="10">
                  <c:v>44927</c:v>
                </c:pt>
                <c:pt idx="11">
                  <c:v>44958</c:v>
                </c:pt>
                <c:pt idx="12">
                  <c:v>44986</c:v>
                </c:pt>
                <c:pt idx="13">
                  <c:v>45017</c:v>
                </c:pt>
                <c:pt idx="14">
                  <c:v>45047</c:v>
                </c:pt>
                <c:pt idx="15">
                  <c:v>45078</c:v>
                </c:pt>
                <c:pt idx="16">
                  <c:v>45108</c:v>
                </c:pt>
                <c:pt idx="17">
                  <c:v>45139</c:v>
                </c:pt>
                <c:pt idx="18">
                  <c:v>45170</c:v>
                </c:pt>
                <c:pt idx="19">
                  <c:v>45200</c:v>
                </c:pt>
                <c:pt idx="20">
                  <c:v>45231</c:v>
                </c:pt>
                <c:pt idx="21">
                  <c:v>45261</c:v>
                </c:pt>
                <c:pt idx="22">
                  <c:v>45292</c:v>
                </c:pt>
                <c:pt idx="23">
                  <c:v>45323</c:v>
                </c:pt>
                <c:pt idx="24">
                  <c:v>45352</c:v>
                </c:pt>
                <c:pt idx="25">
                  <c:v>45383</c:v>
                </c:pt>
                <c:pt idx="26">
                  <c:v>45413</c:v>
                </c:pt>
                <c:pt idx="27">
                  <c:v>45444</c:v>
                </c:pt>
                <c:pt idx="28">
                  <c:v>45474</c:v>
                </c:pt>
                <c:pt idx="29">
                  <c:v>45505</c:v>
                </c:pt>
                <c:pt idx="30">
                  <c:v>45536</c:v>
                </c:pt>
                <c:pt idx="31">
                  <c:v>45566</c:v>
                </c:pt>
                <c:pt idx="32">
                  <c:v>45597</c:v>
                </c:pt>
                <c:pt idx="33">
                  <c:v>45627</c:v>
                </c:pt>
                <c:pt idx="34">
                  <c:v>45658</c:v>
                </c:pt>
                <c:pt idx="35">
                  <c:v>45689</c:v>
                </c:pt>
                <c:pt idx="36">
                  <c:v>45717</c:v>
                </c:pt>
                <c:pt idx="37">
                  <c:v>45748</c:v>
                </c:pt>
                <c:pt idx="38">
                  <c:v>45778</c:v>
                </c:pt>
                <c:pt idx="39">
                  <c:v>45809</c:v>
                </c:pt>
                <c:pt idx="40">
                  <c:v>45839</c:v>
                </c:pt>
                <c:pt idx="41">
                  <c:v>45870</c:v>
                </c:pt>
                <c:pt idx="42">
                  <c:v>45901</c:v>
                </c:pt>
                <c:pt idx="43">
                  <c:v>45931</c:v>
                </c:pt>
                <c:pt idx="44">
                  <c:v>45962</c:v>
                </c:pt>
                <c:pt idx="45">
                  <c:v>45992</c:v>
                </c:pt>
                <c:pt idx="46">
                  <c:v>46023</c:v>
                </c:pt>
                <c:pt idx="47">
                  <c:v>46054</c:v>
                </c:pt>
                <c:pt idx="48">
                  <c:v>46082</c:v>
                </c:pt>
                <c:pt idx="49">
                  <c:v>46113</c:v>
                </c:pt>
                <c:pt idx="50">
                  <c:v>46143</c:v>
                </c:pt>
                <c:pt idx="51">
                  <c:v>46174</c:v>
                </c:pt>
                <c:pt idx="52">
                  <c:v>46204</c:v>
                </c:pt>
                <c:pt idx="53">
                  <c:v>46235</c:v>
                </c:pt>
                <c:pt idx="54">
                  <c:v>46266</c:v>
                </c:pt>
                <c:pt idx="55">
                  <c:v>46296</c:v>
                </c:pt>
                <c:pt idx="56">
                  <c:v>46327</c:v>
                </c:pt>
                <c:pt idx="57">
                  <c:v>46357</c:v>
                </c:pt>
                <c:pt idx="58">
                  <c:v>46388</c:v>
                </c:pt>
                <c:pt idx="59">
                  <c:v>46419</c:v>
                </c:pt>
              </c:numCache>
            </c:numRef>
          </c:cat>
          <c:val>
            <c:numRef>
              <c:f>'Insurance Business Model'!$F$29:$BM$29</c:f>
              <c:numCache>
                <c:formatCode>#\ ##0_ ;\-#\ ##0\ </c:formatCode>
                <c:ptCount val="60"/>
                <c:pt idx="0">
                  <c:v>0</c:v>
                </c:pt>
                <c:pt idx="1">
                  <c:v>50.481250000000003</c:v>
                </c:pt>
                <c:pt idx="2">
                  <c:v>110.80634375000001</c:v>
                </c:pt>
                <c:pt idx="3">
                  <c:v>180.92606203125001</c:v>
                </c:pt>
                <c:pt idx="4">
                  <c:v>260.79143172109377</c:v>
                </c:pt>
                <c:pt idx="5">
                  <c:v>350.35372456248831</c:v>
                </c:pt>
                <c:pt idx="6">
                  <c:v>449.5644559396759</c:v>
                </c:pt>
                <c:pt idx="7">
                  <c:v>558.3753836599775</c:v>
                </c:pt>
                <c:pt idx="8">
                  <c:v>676.73850674167761</c:v>
                </c:pt>
                <c:pt idx="9">
                  <c:v>804.60606420796921</c:v>
                </c:pt>
                <c:pt idx="10">
                  <c:v>941.93053388692942</c:v>
                </c:pt>
                <c:pt idx="11">
                  <c:v>1088.6646312174948</c:v>
                </c:pt>
                <c:pt idx="12">
                  <c:v>1266.9476377651108</c:v>
                </c:pt>
                <c:pt idx="13">
                  <c:v>1455.8704792799886</c:v>
                </c:pt>
                <c:pt idx="14">
                  <c:v>1655.3799565872919</c:v>
                </c:pt>
                <c:pt idx="15">
                  <c:v>1865.4231365080586</c:v>
                </c:pt>
                <c:pt idx="16">
                  <c:v>2085.9473505292217</c:v>
                </c:pt>
                <c:pt idx="17">
                  <c:v>2316.9001934802791</c:v>
                </c:pt>
                <c:pt idx="18">
                  <c:v>2558.2295222165812</c:v>
                </c:pt>
                <c:pt idx="19">
                  <c:v>2809.8834543092016</c:v>
                </c:pt>
                <c:pt idx="20">
                  <c:v>3071.8103667413588</c:v>
                </c:pt>
                <c:pt idx="21">
                  <c:v>3343.9588946113554</c:v>
                </c:pt>
                <c:pt idx="22">
                  <c:v>3626.2779298420019</c:v>
                </c:pt>
                <c:pt idx="23">
                  <c:v>3918.7166198964951</c:v>
                </c:pt>
                <c:pt idx="24">
                  <c:v>4258.8697749670191</c:v>
                </c:pt>
                <c:pt idx="25">
                  <c:v>4610.2884142621906</c:v>
                </c:pt>
                <c:pt idx="26">
                  <c:v>4972.916210360886</c:v>
                </c:pt>
                <c:pt idx="27">
                  <c:v>5346.6971174790879</c:v>
                </c:pt>
                <c:pt idx="28">
                  <c:v>5731.5753700616988</c:v>
                </c:pt>
                <c:pt idx="29">
                  <c:v>6127.4954813813965</c:v>
                </c:pt>
                <c:pt idx="30">
                  <c:v>6534.4022421444961</c:v>
                </c:pt>
                <c:pt idx="31">
                  <c:v>6952.2407191037801</c:v>
                </c:pt>
                <c:pt idx="32">
                  <c:v>7380.9562536782678</c:v>
                </c:pt>
                <c:pt idx="33">
                  <c:v>7820.4944605798828</c:v>
                </c:pt>
                <c:pt idx="34">
                  <c:v>8270.8012264469889</c:v>
                </c:pt>
                <c:pt idx="35">
                  <c:v>8731.8227084847604</c:v>
                </c:pt>
                <c:pt idx="36">
                  <c:v>9255.707362715395</c:v>
                </c:pt>
                <c:pt idx="37">
                  <c:v>9791.3738436748772</c:v>
                </c:pt>
                <c:pt idx="38">
                  <c:v>10338.763242229561</c:v>
                </c:pt>
                <c:pt idx="39">
                  <c:v>10897.816943791473</c:v>
                </c:pt>
                <c:pt idx="40">
                  <c:v>11468.476626845575</c:v>
                </c:pt>
                <c:pt idx="41">
                  <c:v>12050.684261484406</c:v>
                </c:pt>
                <c:pt idx="42">
                  <c:v>12644.382107950043</c:v>
                </c:pt>
                <c:pt idx="43">
                  <c:v>13249.512715183351</c:v>
                </c:pt>
                <c:pt idx="44">
                  <c:v>13866.018919380493</c:v>
                </c:pt>
                <c:pt idx="45">
                  <c:v>14493.843842556649</c:v>
                </c:pt>
                <c:pt idx="46">
                  <c:v>15132.930891116925</c:v>
                </c:pt>
                <c:pt idx="47">
                  <c:v>15783.223754434399</c:v>
                </c:pt>
                <c:pt idx="48">
                  <c:v>16510.575279492314</c:v>
                </c:pt>
                <c:pt idx="49">
                  <c:v>17250.12629692494</c:v>
                </c:pt>
                <c:pt idx="50">
                  <c:v>18001.815809270403</c:v>
                </c:pt>
                <c:pt idx="51">
                  <c:v>18765.583124054137</c:v>
                </c:pt>
                <c:pt idx="52">
                  <c:v>19541.367852263953</c:v>
                </c:pt>
                <c:pt idx="53">
                  <c:v>20329.10990683272</c:v>
                </c:pt>
                <c:pt idx="54">
                  <c:v>21128.749501128645</c:v>
                </c:pt>
                <c:pt idx="55">
                  <c:v>21940.227147453086</c:v>
                </c:pt>
                <c:pt idx="56">
                  <c:v>22763.483655545908</c:v>
                </c:pt>
                <c:pt idx="57">
                  <c:v>23598.460131098265</c:v>
                </c:pt>
                <c:pt idx="58">
                  <c:v>24445.09797427286</c:v>
                </c:pt>
                <c:pt idx="59">
                  <c:v>25303.338878231581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8-48B7-9310-016EE628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523775"/>
        <c:axId val="2095064175"/>
      </c:lineChart>
      <c:dateAx>
        <c:axId val="183652377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5064175"/>
        <c:crosses val="autoZero"/>
        <c:auto val="1"/>
        <c:lblOffset val="100"/>
        <c:baseTimeUnit val="months"/>
      </c:dateAx>
      <c:valAx>
        <c:axId val="209506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36523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Funds Under</a:t>
            </a:r>
            <a:r>
              <a:rPr lang="en-US" baseline="0"/>
              <a:t> Management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'Insurance Business Model'!$F$1:$BM$1</c:f>
              <c:numCache>
                <c:formatCode>mmm\-yy</c:formatCode>
                <c:ptCount val="60"/>
                <c:pt idx="0">
                  <c:v>44621</c:v>
                </c:pt>
                <c:pt idx="1">
                  <c:v>44652</c:v>
                </c:pt>
                <c:pt idx="2">
                  <c:v>44682</c:v>
                </c:pt>
                <c:pt idx="3">
                  <c:v>44713</c:v>
                </c:pt>
                <c:pt idx="4">
                  <c:v>44743</c:v>
                </c:pt>
                <c:pt idx="5">
                  <c:v>44774</c:v>
                </c:pt>
                <c:pt idx="6">
                  <c:v>44805</c:v>
                </c:pt>
                <c:pt idx="7">
                  <c:v>44835</c:v>
                </c:pt>
                <c:pt idx="8">
                  <c:v>44866</c:v>
                </c:pt>
                <c:pt idx="9">
                  <c:v>44896</c:v>
                </c:pt>
                <c:pt idx="10">
                  <c:v>44927</c:v>
                </c:pt>
                <c:pt idx="11">
                  <c:v>44958</c:v>
                </c:pt>
                <c:pt idx="12">
                  <c:v>44986</c:v>
                </c:pt>
                <c:pt idx="13">
                  <c:v>45017</c:v>
                </c:pt>
                <c:pt idx="14">
                  <c:v>45047</c:v>
                </c:pt>
                <c:pt idx="15">
                  <c:v>45078</c:v>
                </c:pt>
                <c:pt idx="16">
                  <c:v>45108</c:v>
                </c:pt>
                <c:pt idx="17">
                  <c:v>45139</c:v>
                </c:pt>
                <c:pt idx="18">
                  <c:v>45170</c:v>
                </c:pt>
                <c:pt idx="19">
                  <c:v>45200</c:v>
                </c:pt>
                <c:pt idx="20">
                  <c:v>45231</c:v>
                </c:pt>
                <c:pt idx="21">
                  <c:v>45261</c:v>
                </c:pt>
                <c:pt idx="22">
                  <c:v>45292</c:v>
                </c:pt>
                <c:pt idx="23">
                  <c:v>45323</c:v>
                </c:pt>
                <c:pt idx="24">
                  <c:v>45352</c:v>
                </c:pt>
                <c:pt idx="25">
                  <c:v>45383</c:v>
                </c:pt>
                <c:pt idx="26">
                  <c:v>45413</c:v>
                </c:pt>
                <c:pt idx="27">
                  <c:v>45444</c:v>
                </c:pt>
                <c:pt idx="28">
                  <c:v>45474</c:v>
                </c:pt>
                <c:pt idx="29">
                  <c:v>45505</c:v>
                </c:pt>
                <c:pt idx="30">
                  <c:v>45536</c:v>
                </c:pt>
                <c:pt idx="31">
                  <c:v>45566</c:v>
                </c:pt>
                <c:pt idx="32">
                  <c:v>45597</c:v>
                </c:pt>
                <c:pt idx="33">
                  <c:v>45627</c:v>
                </c:pt>
                <c:pt idx="34">
                  <c:v>45658</c:v>
                </c:pt>
                <c:pt idx="35">
                  <c:v>45689</c:v>
                </c:pt>
                <c:pt idx="36">
                  <c:v>45717</c:v>
                </c:pt>
                <c:pt idx="37">
                  <c:v>45748</c:v>
                </c:pt>
                <c:pt idx="38">
                  <c:v>45778</c:v>
                </c:pt>
                <c:pt idx="39">
                  <c:v>45809</c:v>
                </c:pt>
                <c:pt idx="40">
                  <c:v>45839</c:v>
                </c:pt>
                <c:pt idx="41">
                  <c:v>45870</c:v>
                </c:pt>
                <c:pt idx="42">
                  <c:v>45901</c:v>
                </c:pt>
                <c:pt idx="43">
                  <c:v>45931</c:v>
                </c:pt>
                <c:pt idx="44">
                  <c:v>45962</c:v>
                </c:pt>
                <c:pt idx="45">
                  <c:v>45992</c:v>
                </c:pt>
                <c:pt idx="46">
                  <c:v>46023</c:v>
                </c:pt>
                <c:pt idx="47">
                  <c:v>46054</c:v>
                </c:pt>
                <c:pt idx="48">
                  <c:v>46082</c:v>
                </c:pt>
                <c:pt idx="49">
                  <c:v>46113</c:v>
                </c:pt>
                <c:pt idx="50">
                  <c:v>46143</c:v>
                </c:pt>
                <c:pt idx="51">
                  <c:v>46174</c:v>
                </c:pt>
                <c:pt idx="52">
                  <c:v>46204</c:v>
                </c:pt>
                <c:pt idx="53">
                  <c:v>46235</c:v>
                </c:pt>
                <c:pt idx="54">
                  <c:v>46266</c:v>
                </c:pt>
                <c:pt idx="55">
                  <c:v>46296</c:v>
                </c:pt>
                <c:pt idx="56">
                  <c:v>46327</c:v>
                </c:pt>
                <c:pt idx="57">
                  <c:v>46357</c:v>
                </c:pt>
                <c:pt idx="58">
                  <c:v>46388</c:v>
                </c:pt>
                <c:pt idx="59">
                  <c:v>46419</c:v>
                </c:pt>
              </c:numCache>
            </c:numRef>
          </c:cat>
          <c:val>
            <c:numRef>
              <c:f>'Insurance Business Model'!$F$60:$BM$60</c:f>
              <c:numCache>
                <c:formatCode>#,##0</c:formatCode>
                <c:ptCount val="60"/>
                <c:pt idx="0">
                  <c:v>0</c:v>
                </c:pt>
                <c:pt idx="1">
                  <c:v>5725312.5</c:v>
                </c:pt>
                <c:pt idx="2">
                  <c:v>12610000.78125</c:v>
                </c:pt>
                <c:pt idx="3">
                  <c:v>20657177.982421875</c:v>
                </c:pt>
                <c:pt idx="4">
                  <c:v>29870008.501625981</c:v>
                </c:pt>
                <c:pt idx="5">
                  <c:v>40251708.241302431</c:v>
                </c:pt>
                <c:pt idx="6">
                  <c:v>51805544.855646886</c:v>
                </c:pt>
                <c:pt idx="7">
                  <c:v>64534838.000586256</c:v>
                </c:pt>
                <c:pt idx="8">
                  <c:v>78442959.586320058</c:v>
                </c:pt>
                <c:pt idx="9">
                  <c:v>93533334.03244321</c:v>
                </c:pt>
                <c:pt idx="10">
                  <c:v>109809438.52566616</c:v>
                </c:pt>
                <c:pt idx="11">
                  <c:v>127274803.28014839</c:v>
                </c:pt>
                <c:pt idx="12">
                  <c:v>148449266.26685715</c:v>
                </c:pt>
                <c:pt idx="13">
                  <c:v>170989250.71615571</c:v>
                </c:pt>
                <c:pt idx="14">
                  <c:v>194898964.47406253</c:v>
                </c:pt>
                <c:pt idx="15">
                  <c:v>220182677.11326599</c:v>
                </c:pt>
                <c:pt idx="16">
                  <c:v>246844720.2452352</c:v>
                </c:pt>
                <c:pt idx="17">
                  <c:v>274889487.83542609</c:v>
                </c:pt>
                <c:pt idx="18">
                  <c:v>304321436.52160168</c:v>
                </c:pt>
                <c:pt idx="19">
                  <c:v>335326818.43528652</c:v>
                </c:pt>
                <c:pt idx="20">
                  <c:v>367765284.85762513</c:v>
                </c:pt>
                <c:pt idx="21">
                  <c:v>401641581.20171094</c:v>
                </c:pt>
                <c:pt idx="22">
                  <c:v>436960518.48483908</c:v>
                </c:pt>
                <c:pt idx="23">
                  <c:v>473726973.67047012</c:v>
                </c:pt>
                <c:pt idx="24">
                  <c:v>516215430.2420038</c:v>
                </c:pt>
                <c:pt idx="25">
                  <c:v>560334781.71647894</c:v>
                </c:pt>
                <c:pt idx="26">
                  <c:v>606090698.64827442</c:v>
                </c:pt>
                <c:pt idx="27">
                  <c:v>653488926.92671371</c:v>
                </c:pt>
                <c:pt idx="28">
                  <c:v>702535288.17704844</c:v>
                </c:pt>
                <c:pt idx="29">
                  <c:v>753235680.16526878</c:v>
                </c:pt>
                <c:pt idx="30">
                  <c:v>805675947.99369955</c:v>
                </c:pt>
                <c:pt idx="31">
                  <c:v>859787637.82970762</c:v>
                </c:pt>
                <c:pt idx="32">
                  <c:v>915576894.73835552</c:v>
                </c:pt>
                <c:pt idx="33">
                  <c:v>973049941.82569361</c:v>
                </c:pt>
                <c:pt idx="34">
                  <c:v>1032213080.6643028</c:v>
                </c:pt>
                <c:pt idx="35">
                  <c:v>1093072691.722827</c:v>
                </c:pt>
                <c:pt idx="36">
                  <c:v>1161555708.888649</c:v>
                </c:pt>
                <c:pt idx="37">
                  <c:v>1232113332.2233253</c:v>
                </c:pt>
                <c:pt idx="38">
                  <c:v>1304603249.6354213</c:v>
                </c:pt>
                <c:pt idx="39">
                  <c:v>1379032937.7710061</c:v>
                </c:pt>
                <c:pt idx="40">
                  <c:v>1455409964.428791</c:v>
                </c:pt>
                <c:pt idx="41">
                  <c:v>1533741989.068387</c:v>
                </c:pt>
                <c:pt idx="42">
                  <c:v>1614172286.7937269</c:v>
                </c:pt>
                <c:pt idx="43">
                  <c:v>1696578683.2679701</c:v>
                </c:pt>
                <c:pt idx="44">
                  <c:v>1780969134.8741536</c:v>
                </c:pt>
                <c:pt idx="45">
                  <c:v>1867351691.989975</c:v>
                </c:pt>
                <c:pt idx="46">
                  <c:v>1955734499.5211439</c:v>
                </c:pt>
                <c:pt idx="47">
                  <c:v>2046125797.4395905</c:v>
                </c:pt>
                <c:pt idx="48">
                  <c:v>2146091394.6282284</c:v>
                </c:pt>
                <c:pt idx="49">
                  <c:v>2248269225.5272417</c:v>
                </c:pt>
                <c:pt idx="50">
                  <c:v>2352668569.4308014</c:v>
                </c:pt>
                <c:pt idx="51">
                  <c:v>2459298811.7900772</c:v>
                </c:pt>
                <c:pt idx="52">
                  <c:v>2568169444.8266048</c:v>
                </c:pt>
                <c:pt idx="53">
                  <c:v>2679290068.151166</c:v>
                </c:pt>
                <c:pt idx="54">
                  <c:v>2792858316.6947908</c:v>
                </c:pt>
                <c:pt idx="55">
                  <c:v>2908874291.9653301</c:v>
                </c:pt>
                <c:pt idx="56">
                  <c:v>3027210310.706522</c:v>
                </c:pt>
                <c:pt idx="57">
                  <c:v>3147876523.6261153</c:v>
                </c:pt>
                <c:pt idx="58">
                  <c:v>3270883193.8102593</c:v>
                </c:pt>
                <c:pt idx="59">
                  <c:v>3396240697.3850994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B-4CEB-80F2-4C5F7C648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6499375"/>
        <c:axId val="2095063759"/>
        <c:axId val="0"/>
      </c:bar3DChart>
      <c:dateAx>
        <c:axId val="183649937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5063759"/>
        <c:crosses val="autoZero"/>
        <c:auto val="1"/>
        <c:lblOffset val="100"/>
        <c:baseTimeUnit val="months"/>
      </c:dateAx>
      <c:valAx>
        <c:axId val="2095063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36499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2"/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4.emf"/><Relationship Id="rId3" Type="http://schemas.openxmlformats.org/officeDocument/2006/relationships/image" Target="../media/image9.emf"/><Relationship Id="rId7" Type="http://schemas.openxmlformats.org/officeDocument/2006/relationships/image" Target="../media/image5.emf"/><Relationship Id="rId12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1.emf"/><Relationship Id="rId11" Type="http://schemas.openxmlformats.org/officeDocument/2006/relationships/image" Target="../media/image1.emf"/><Relationship Id="rId5" Type="http://schemas.openxmlformats.org/officeDocument/2006/relationships/image" Target="../media/image3.emf"/><Relationship Id="rId10" Type="http://schemas.openxmlformats.org/officeDocument/2006/relationships/image" Target="../media/image14.emf"/><Relationship Id="rId4" Type="http://schemas.openxmlformats.org/officeDocument/2006/relationships/image" Target="../media/image10.emf"/><Relationship Id="rId9" Type="http://schemas.openxmlformats.org/officeDocument/2006/relationships/image" Target="../media/image13.emf"/><Relationship Id="rId1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336550</xdr:colOff>
      <xdr:row>1</xdr:row>
      <xdr:rowOff>31750</xdr:rowOff>
    </xdr:from>
    <xdr:ext cx="4235450" cy="305147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6550" y="190500"/>
          <a:ext cx="4235450" cy="30514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lvl="0" algn="l"/>
          <a:r>
            <a:rPr lang="en-US" sz="1200" b="1"/>
            <a:t>In the making of this model the</a:t>
          </a:r>
          <a:r>
            <a:rPr lang="en-US" sz="1200" b="1" baseline="0"/>
            <a:t> following estimates were made based on historical data:</a:t>
          </a:r>
          <a:br>
            <a:rPr lang="en-US" sz="1100" b="1" baseline="0"/>
          </a:br>
          <a:br>
            <a:rPr lang="en-US" sz="1100" baseline="0"/>
          </a:br>
          <a:r>
            <a:rPr lang="en-US" sz="1100" baseline="0"/>
            <a:t>1. GBP Inflation since year 1751 was 2.04%. 2% was used as inflation rate in the current model.</a:t>
          </a:r>
        </a:p>
        <a:p>
          <a:pPr lvl="0" algn="l"/>
          <a:br>
            <a:rPr lang="en-US" sz="1100" baseline="0"/>
          </a:br>
          <a:r>
            <a:rPr lang="en-US" sz="1100" baseline="0"/>
            <a:t>2. Cost of equity in the Global Life Insurance Industry is 8.05%, and the cost of equity in the Investment Management Industry is 6.94%. (Source: NYU Valuation department). Since Ribbon Life business represents a mix of life assurance and invesment management activities, an average cost of equity was assumed at 7.5%</a:t>
          </a:r>
        </a:p>
        <a:p>
          <a:pPr lvl="0" algn="l"/>
          <a:br>
            <a:rPr lang="en-US" sz="1100" baseline="0"/>
          </a:br>
          <a:r>
            <a:rPr lang="en-US" sz="1100" baseline="0"/>
            <a:t>3. Since a 60 year arithmetic average global real GDP growth was 3.48% with a declining trend, a 3% real salary growth rate was assumed for the staff of Ribbon Life.</a:t>
          </a:r>
          <a:br>
            <a:rPr lang="en-US" sz="1100" baseline="0"/>
          </a:br>
          <a:br>
            <a:rPr lang="en-US" sz="1100" baseline="0"/>
          </a:br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180975</xdr:colOff>
      <xdr:row>8</xdr:row>
      <xdr:rowOff>95250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rot="20774683">
          <a:off x="771525" y="131445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20774683">
          <a:off x="590550" y="24384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33</xdr:col>
      <xdr:colOff>390525</xdr:colOff>
      <xdr:row>8</xdr:row>
      <xdr:rowOff>9525</xdr:rowOff>
    </xdr:from>
    <xdr:ext cx="9661481" cy="1092516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 rot="20774683">
          <a:off x="17287875" y="1228725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14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rot="20774683">
          <a:off x="590550" y="21336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 rot="20774683">
          <a:off x="466725" y="24384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45</xdr:col>
      <xdr:colOff>0</xdr:colOff>
      <xdr:row>14</xdr:row>
      <xdr:rowOff>0</xdr:rowOff>
    </xdr:from>
    <xdr:ext cx="9661481" cy="1092516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 rot="20774683">
          <a:off x="24250650" y="21336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32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 rot="20774683">
          <a:off x="590550" y="48768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152402</xdr:rowOff>
    </xdr:from>
    <xdr:to>
      <xdr:col>12</xdr:col>
      <xdr:colOff>444500</xdr:colOff>
      <xdr:row>15</xdr:row>
      <xdr:rowOff>47626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596900</xdr:colOff>
      <xdr:row>0</xdr:row>
      <xdr:rowOff>139701</xdr:rowOff>
    </xdr:from>
    <xdr:to>
      <xdr:col>19</xdr:col>
      <xdr:colOff>500062</xdr:colOff>
      <xdr:row>15</xdr:row>
      <xdr:rowOff>63500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2705100</xdr:colOff>
          <xdr:row>12</xdr:row>
          <xdr:rowOff>19050</xdr:rowOff>
        </xdr:from>
        <xdr:to>
          <xdr:col>2</xdr:col>
          <xdr:colOff>123825</xdr:colOff>
          <xdr:row>13</xdr:row>
          <xdr:rowOff>9525</xdr:rowOff>
        </xdr:to>
        <xdr:sp macro="" textlink="">
          <xdr:nvSpPr>
            <xdr:cNvPr id="1025" name="SpinButton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2705100</xdr:colOff>
          <xdr:row>28</xdr:row>
          <xdr:rowOff>0</xdr:rowOff>
        </xdr:from>
        <xdr:to>
          <xdr:col>2</xdr:col>
          <xdr:colOff>142875</xdr:colOff>
          <xdr:row>29</xdr:row>
          <xdr:rowOff>0</xdr:rowOff>
        </xdr:to>
        <xdr:sp macro="" textlink="">
          <xdr:nvSpPr>
            <xdr:cNvPr id="1026" name="SpinButton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2705100</xdr:colOff>
          <xdr:row>30</xdr:row>
          <xdr:rowOff>9525</xdr:rowOff>
        </xdr:from>
        <xdr:to>
          <xdr:col>2</xdr:col>
          <xdr:colOff>0</xdr:colOff>
          <xdr:row>30</xdr:row>
          <xdr:rowOff>200025</xdr:rowOff>
        </xdr:to>
        <xdr:sp macro="" textlink="">
          <xdr:nvSpPr>
            <xdr:cNvPr id="1027" name="SpinButton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31</xdr:row>
          <xdr:rowOff>9525</xdr:rowOff>
        </xdr:from>
        <xdr:to>
          <xdr:col>5</xdr:col>
          <xdr:colOff>19050</xdr:colOff>
          <xdr:row>31</xdr:row>
          <xdr:rowOff>200025</xdr:rowOff>
        </xdr:to>
        <xdr:sp macro="" textlink="">
          <xdr:nvSpPr>
            <xdr:cNvPr id="1028" name="SpinButton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10</xdr:row>
          <xdr:rowOff>9525</xdr:rowOff>
        </xdr:from>
        <xdr:to>
          <xdr:col>5</xdr:col>
          <xdr:colOff>180975</xdr:colOff>
          <xdr:row>10</xdr:row>
          <xdr:rowOff>200025</xdr:rowOff>
        </xdr:to>
        <xdr:sp macro="" textlink="">
          <xdr:nvSpPr>
            <xdr:cNvPr id="1029" name="SpinButton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11</xdr:row>
          <xdr:rowOff>9525</xdr:rowOff>
        </xdr:from>
        <xdr:to>
          <xdr:col>5</xdr:col>
          <xdr:colOff>180975</xdr:colOff>
          <xdr:row>11</xdr:row>
          <xdr:rowOff>190500</xdr:rowOff>
        </xdr:to>
        <xdr:sp macro="" textlink="">
          <xdr:nvSpPr>
            <xdr:cNvPr id="1030" name="SpinButton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12</xdr:row>
          <xdr:rowOff>38100</xdr:rowOff>
        </xdr:from>
        <xdr:to>
          <xdr:col>5</xdr:col>
          <xdr:colOff>180975</xdr:colOff>
          <xdr:row>12</xdr:row>
          <xdr:rowOff>200025</xdr:rowOff>
        </xdr:to>
        <xdr:sp macro="" textlink="">
          <xdr:nvSpPr>
            <xdr:cNvPr id="1031" name="SpinButton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13</xdr:row>
          <xdr:rowOff>28575</xdr:rowOff>
        </xdr:from>
        <xdr:to>
          <xdr:col>5</xdr:col>
          <xdr:colOff>180975</xdr:colOff>
          <xdr:row>14</xdr:row>
          <xdr:rowOff>9525</xdr:rowOff>
        </xdr:to>
        <xdr:sp macro="" textlink="">
          <xdr:nvSpPr>
            <xdr:cNvPr id="1032" name="SpinButton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14</xdr:row>
          <xdr:rowOff>19050</xdr:rowOff>
        </xdr:from>
        <xdr:to>
          <xdr:col>5</xdr:col>
          <xdr:colOff>180975</xdr:colOff>
          <xdr:row>15</xdr:row>
          <xdr:rowOff>0</xdr:rowOff>
        </xdr:to>
        <xdr:sp macro="" textlink="">
          <xdr:nvSpPr>
            <xdr:cNvPr id="1033" name="SpinButton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16</xdr:row>
          <xdr:rowOff>9525</xdr:rowOff>
        </xdr:from>
        <xdr:to>
          <xdr:col>5</xdr:col>
          <xdr:colOff>180975</xdr:colOff>
          <xdr:row>16</xdr:row>
          <xdr:rowOff>190500</xdr:rowOff>
        </xdr:to>
        <xdr:sp macro="" textlink="">
          <xdr:nvSpPr>
            <xdr:cNvPr id="1034" name="SpinButton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3771900</xdr:colOff>
          <xdr:row>17</xdr:row>
          <xdr:rowOff>19050</xdr:rowOff>
        </xdr:from>
        <xdr:to>
          <xdr:col>5</xdr:col>
          <xdr:colOff>180975</xdr:colOff>
          <xdr:row>18</xdr:row>
          <xdr:rowOff>9525</xdr:rowOff>
        </xdr:to>
        <xdr:sp macro="" textlink="">
          <xdr:nvSpPr>
            <xdr:cNvPr id="1035" name="SpinButton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22</xdr:row>
          <xdr:rowOff>19050</xdr:rowOff>
        </xdr:from>
        <xdr:to>
          <xdr:col>4</xdr:col>
          <xdr:colOff>3743325</xdr:colOff>
          <xdr:row>22</xdr:row>
          <xdr:rowOff>200025</xdr:rowOff>
        </xdr:to>
        <xdr:sp macro="" textlink="">
          <xdr:nvSpPr>
            <xdr:cNvPr id="1036" name="SpinButton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24</xdr:row>
          <xdr:rowOff>19050</xdr:rowOff>
        </xdr:from>
        <xdr:to>
          <xdr:col>4</xdr:col>
          <xdr:colOff>3743325</xdr:colOff>
          <xdr:row>24</xdr:row>
          <xdr:rowOff>200025</xdr:rowOff>
        </xdr:to>
        <xdr:sp macro="" textlink="">
          <xdr:nvSpPr>
            <xdr:cNvPr id="1041" name="SpinButton13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26</xdr:row>
          <xdr:rowOff>19050</xdr:rowOff>
        </xdr:from>
        <xdr:to>
          <xdr:col>4</xdr:col>
          <xdr:colOff>3743325</xdr:colOff>
          <xdr:row>26</xdr:row>
          <xdr:rowOff>200025</xdr:rowOff>
        </xdr:to>
        <xdr:sp macro="" textlink="">
          <xdr:nvSpPr>
            <xdr:cNvPr id="1042" name="SpinButton14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27</xdr:row>
          <xdr:rowOff>9525</xdr:rowOff>
        </xdr:from>
        <xdr:to>
          <xdr:col>4</xdr:col>
          <xdr:colOff>3743325</xdr:colOff>
          <xdr:row>28</xdr:row>
          <xdr:rowOff>19050</xdr:rowOff>
        </xdr:to>
        <xdr:sp macro="" textlink="">
          <xdr:nvSpPr>
            <xdr:cNvPr id="1043" name="SpinButton15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28</xdr:row>
          <xdr:rowOff>9525</xdr:rowOff>
        </xdr:from>
        <xdr:to>
          <xdr:col>4</xdr:col>
          <xdr:colOff>3743325</xdr:colOff>
          <xdr:row>29</xdr:row>
          <xdr:rowOff>9525</xdr:rowOff>
        </xdr:to>
        <xdr:sp macro="" textlink="">
          <xdr:nvSpPr>
            <xdr:cNvPr id="1044" name="SpinButton16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29</xdr:row>
          <xdr:rowOff>28575</xdr:rowOff>
        </xdr:from>
        <xdr:to>
          <xdr:col>4</xdr:col>
          <xdr:colOff>3743325</xdr:colOff>
          <xdr:row>30</xdr:row>
          <xdr:rowOff>0</xdr:rowOff>
        </xdr:to>
        <xdr:sp macro="" textlink="">
          <xdr:nvSpPr>
            <xdr:cNvPr id="1045" name="SpinButton17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39</xdr:row>
          <xdr:rowOff>0</xdr:rowOff>
        </xdr:from>
        <xdr:to>
          <xdr:col>5</xdr:col>
          <xdr:colOff>190500</xdr:colOff>
          <xdr:row>39</xdr:row>
          <xdr:rowOff>190500</xdr:rowOff>
        </xdr:to>
        <xdr:sp macro="" textlink="">
          <xdr:nvSpPr>
            <xdr:cNvPr id="1048" name="SpinButton20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40</xdr:row>
          <xdr:rowOff>19050</xdr:rowOff>
        </xdr:from>
        <xdr:to>
          <xdr:col>5</xdr:col>
          <xdr:colOff>190500</xdr:colOff>
          <xdr:row>40</xdr:row>
          <xdr:rowOff>180975</xdr:rowOff>
        </xdr:to>
        <xdr:sp macro="" textlink="">
          <xdr:nvSpPr>
            <xdr:cNvPr id="1049" name="SpinButton21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41</xdr:row>
          <xdr:rowOff>19050</xdr:rowOff>
        </xdr:from>
        <xdr:to>
          <xdr:col>5</xdr:col>
          <xdr:colOff>9525</xdr:colOff>
          <xdr:row>41</xdr:row>
          <xdr:rowOff>180975</xdr:rowOff>
        </xdr:to>
        <xdr:sp macro="" textlink="">
          <xdr:nvSpPr>
            <xdr:cNvPr id="1050" name="SpinButton22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43</xdr:row>
          <xdr:rowOff>9525</xdr:rowOff>
        </xdr:from>
        <xdr:to>
          <xdr:col>5</xdr:col>
          <xdr:colOff>9525</xdr:colOff>
          <xdr:row>43</xdr:row>
          <xdr:rowOff>190500</xdr:rowOff>
        </xdr:to>
        <xdr:sp macro="" textlink="">
          <xdr:nvSpPr>
            <xdr:cNvPr id="1053" name="SpinButton25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44</xdr:row>
          <xdr:rowOff>9525</xdr:rowOff>
        </xdr:from>
        <xdr:to>
          <xdr:col>5</xdr:col>
          <xdr:colOff>190500</xdr:colOff>
          <xdr:row>44</xdr:row>
          <xdr:rowOff>190500</xdr:rowOff>
        </xdr:to>
        <xdr:sp macro="" textlink="">
          <xdr:nvSpPr>
            <xdr:cNvPr id="1054" name="SpinButton26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45</xdr:row>
          <xdr:rowOff>19050</xdr:rowOff>
        </xdr:from>
        <xdr:to>
          <xdr:col>5</xdr:col>
          <xdr:colOff>190500</xdr:colOff>
          <xdr:row>45</xdr:row>
          <xdr:rowOff>190500</xdr:rowOff>
        </xdr:to>
        <xdr:sp macro="" textlink="">
          <xdr:nvSpPr>
            <xdr:cNvPr id="1055" name="SpinButton27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142875</xdr:colOff>
      <xdr:row>16</xdr:row>
      <xdr:rowOff>22225</xdr:rowOff>
    </xdr:from>
    <xdr:to>
      <xdr:col>12</xdr:col>
      <xdr:colOff>436562</xdr:colOff>
      <xdr:row>30</xdr:row>
      <xdr:rowOff>15875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593725</xdr:colOff>
      <xdr:row>16</xdr:row>
      <xdr:rowOff>17464</xdr:rowOff>
    </xdr:from>
    <xdr:to>
      <xdr:col>19</xdr:col>
      <xdr:colOff>428625</xdr:colOff>
      <xdr:row>30</xdr:row>
      <xdr:rowOff>7939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7937</xdr:colOff>
      <xdr:row>30</xdr:row>
      <xdr:rowOff>180976</xdr:rowOff>
    </xdr:from>
    <xdr:to>
      <xdr:col>19</xdr:col>
      <xdr:colOff>353218</xdr:colOff>
      <xdr:row>46</xdr:row>
      <xdr:rowOff>7937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190500</xdr:colOff>
      <xdr:row>7</xdr:row>
      <xdr:rowOff>198438</xdr:rowOff>
    </xdr:from>
    <xdr:to>
      <xdr:col>6</xdr:col>
      <xdr:colOff>6349</xdr:colOff>
      <xdr:row>9</xdr:row>
      <xdr:rowOff>7937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4191000" y="1206501"/>
          <a:ext cx="5173662" cy="190499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IFA Management</a:t>
          </a:r>
          <a:r>
            <a:rPr lang="en-US" sz="1100" baseline="0">
              <a:solidFill>
                <a:schemeClr val="bg1"/>
              </a:solidFill>
            </a:rPr>
            <a:t> Strategy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0</xdr:row>
      <xdr:rowOff>142875</xdr:rowOff>
    </xdr:from>
    <xdr:to>
      <xdr:col>6</xdr:col>
      <xdr:colOff>12700</xdr:colOff>
      <xdr:row>2</xdr:row>
      <xdr:rowOff>7938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198938" y="142875"/>
          <a:ext cx="5172075" cy="198438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Valuation Results</a:t>
          </a:r>
        </a:p>
      </xdr:txBody>
    </xdr:sp>
    <xdr:clientData/>
  </xdr:twoCellAnchor>
  <xdr:twoCellAnchor>
    <xdr:from>
      <xdr:col>4</xdr:col>
      <xdr:colOff>0</xdr:colOff>
      <xdr:row>19</xdr:row>
      <xdr:rowOff>198438</xdr:rowOff>
    </xdr:from>
    <xdr:to>
      <xdr:col>5</xdr:col>
      <xdr:colOff>0</xdr:colOff>
      <xdr:row>21</xdr:row>
      <xdr:rowOff>6351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4198938" y="5453063"/>
          <a:ext cx="4318000" cy="220663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Sales</a:t>
          </a:r>
          <a:r>
            <a:rPr lang="en-US" sz="1100" baseline="0">
              <a:solidFill>
                <a:schemeClr val="bg1"/>
              </a:solidFill>
            </a:rPr>
            <a:t> Assumptions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17</xdr:row>
      <xdr:rowOff>0</xdr:rowOff>
    </xdr:from>
    <xdr:to>
      <xdr:col>3</xdr:col>
      <xdr:colOff>0</xdr:colOff>
      <xdr:row>18</xdr:row>
      <xdr:rowOff>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22250" y="3860800"/>
          <a:ext cx="3619500" cy="209550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Charles</a:t>
          </a:r>
          <a:r>
            <a:rPr lang="en-US" sz="1100" baseline="0">
              <a:solidFill>
                <a:schemeClr val="bg1"/>
              </a:solidFill>
            </a:rPr>
            <a:t> Taylor Assumptions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26</xdr:row>
      <xdr:rowOff>177800</xdr:rowOff>
    </xdr:from>
    <xdr:to>
      <xdr:col>3</xdr:col>
      <xdr:colOff>12700</xdr:colOff>
      <xdr:row>28</xdr:row>
      <xdr:rowOff>12700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222250" y="6045200"/>
          <a:ext cx="3632200" cy="209550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Valuation</a:t>
          </a:r>
          <a:r>
            <a:rPr lang="en-US" sz="1100" baseline="0">
              <a:solidFill>
                <a:schemeClr val="bg1"/>
              </a:solidFill>
            </a:rPr>
            <a:t> Assumptions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7</xdr:row>
      <xdr:rowOff>190500</xdr:rowOff>
    </xdr:from>
    <xdr:to>
      <xdr:col>3</xdr:col>
      <xdr:colOff>7938</xdr:colOff>
      <xdr:row>9</xdr:row>
      <xdr:rowOff>6351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238125" y="1198563"/>
          <a:ext cx="3770313" cy="196851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Insurance KPI Assumptions</a:t>
          </a:r>
        </a:p>
      </xdr:txBody>
    </xdr:sp>
    <xdr:clientData/>
  </xdr:twoCellAnchor>
  <xdr:twoCellAnchor>
    <xdr:from>
      <xdr:col>0</xdr:col>
      <xdr:colOff>515938</xdr:colOff>
      <xdr:row>33</xdr:row>
      <xdr:rowOff>0</xdr:rowOff>
    </xdr:from>
    <xdr:to>
      <xdr:col>3</xdr:col>
      <xdr:colOff>6350</xdr:colOff>
      <xdr:row>34</xdr:row>
      <xdr:rowOff>1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515938" y="6397625"/>
          <a:ext cx="3784600" cy="174626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Funds</a:t>
          </a:r>
          <a:r>
            <a:rPr lang="en-US" sz="1100" baseline="0">
              <a:solidFill>
                <a:schemeClr val="bg1"/>
              </a:solidFill>
            </a:rPr>
            <a:t> Raised</a:t>
          </a:r>
        </a:p>
      </xdr:txBody>
    </xdr:sp>
    <xdr:clientData/>
  </xdr:twoCellAnchor>
  <xdr:twoCellAnchor>
    <xdr:from>
      <xdr:col>1</xdr:col>
      <xdr:colOff>2381</xdr:colOff>
      <xdr:row>1</xdr:row>
      <xdr:rowOff>794</xdr:rowOff>
    </xdr:from>
    <xdr:to>
      <xdr:col>3</xdr:col>
      <xdr:colOff>7938</xdr:colOff>
      <xdr:row>2</xdr:row>
      <xdr:rowOff>7938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526256" y="159544"/>
          <a:ext cx="3767932" cy="18176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KPIs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27</xdr:row>
          <xdr:rowOff>19050</xdr:rowOff>
        </xdr:from>
        <xdr:to>
          <xdr:col>5</xdr:col>
          <xdr:colOff>190500</xdr:colOff>
          <xdr:row>28</xdr:row>
          <xdr:rowOff>19050</xdr:rowOff>
        </xdr:to>
        <xdr:sp macro="" textlink="">
          <xdr:nvSpPr>
            <xdr:cNvPr id="1057" name="SpinButton28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29</xdr:row>
          <xdr:rowOff>38100</xdr:rowOff>
        </xdr:from>
        <xdr:to>
          <xdr:col>5</xdr:col>
          <xdr:colOff>9525</xdr:colOff>
          <xdr:row>30</xdr:row>
          <xdr:rowOff>0</xdr:rowOff>
        </xdr:to>
        <xdr:sp macro="" textlink="">
          <xdr:nvSpPr>
            <xdr:cNvPr id="1058" name="SpinButton29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39</xdr:row>
          <xdr:rowOff>0</xdr:rowOff>
        </xdr:from>
        <xdr:to>
          <xdr:col>4</xdr:col>
          <xdr:colOff>3743325</xdr:colOff>
          <xdr:row>39</xdr:row>
          <xdr:rowOff>180975</xdr:rowOff>
        </xdr:to>
        <xdr:sp macro="" textlink="">
          <xdr:nvSpPr>
            <xdr:cNvPr id="1059" name="SpinButton30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40</xdr:row>
          <xdr:rowOff>9525</xdr:rowOff>
        </xdr:from>
        <xdr:to>
          <xdr:col>4</xdr:col>
          <xdr:colOff>3743325</xdr:colOff>
          <xdr:row>40</xdr:row>
          <xdr:rowOff>190500</xdr:rowOff>
        </xdr:to>
        <xdr:sp macro="" textlink="">
          <xdr:nvSpPr>
            <xdr:cNvPr id="1060" name="SpinButton31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43</xdr:row>
          <xdr:rowOff>0</xdr:rowOff>
        </xdr:from>
        <xdr:to>
          <xdr:col>4</xdr:col>
          <xdr:colOff>3743325</xdr:colOff>
          <xdr:row>43</xdr:row>
          <xdr:rowOff>180975</xdr:rowOff>
        </xdr:to>
        <xdr:sp macro="" textlink="">
          <xdr:nvSpPr>
            <xdr:cNvPr id="1061" name="SpinButton32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44</xdr:row>
          <xdr:rowOff>19050</xdr:rowOff>
        </xdr:from>
        <xdr:to>
          <xdr:col>4</xdr:col>
          <xdr:colOff>3743325</xdr:colOff>
          <xdr:row>44</xdr:row>
          <xdr:rowOff>200025</xdr:rowOff>
        </xdr:to>
        <xdr:sp macro="" textlink="">
          <xdr:nvSpPr>
            <xdr:cNvPr id="1062" name="SpinButton33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28</xdr:row>
          <xdr:rowOff>28575</xdr:rowOff>
        </xdr:from>
        <xdr:to>
          <xdr:col>5</xdr:col>
          <xdr:colOff>190500</xdr:colOff>
          <xdr:row>29</xdr:row>
          <xdr:rowOff>19050</xdr:rowOff>
        </xdr:to>
        <xdr:sp macro="" textlink="">
          <xdr:nvSpPr>
            <xdr:cNvPr id="1063" name="SpinButton34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26</xdr:row>
          <xdr:rowOff>9525</xdr:rowOff>
        </xdr:from>
        <xdr:to>
          <xdr:col>5</xdr:col>
          <xdr:colOff>0</xdr:colOff>
          <xdr:row>26</xdr:row>
          <xdr:rowOff>190500</xdr:rowOff>
        </xdr:to>
        <xdr:sp macro="" textlink="">
          <xdr:nvSpPr>
            <xdr:cNvPr id="1064" name="SpinButton35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39</xdr:row>
          <xdr:rowOff>0</xdr:rowOff>
        </xdr:from>
        <xdr:to>
          <xdr:col>4</xdr:col>
          <xdr:colOff>3743325</xdr:colOff>
          <xdr:row>39</xdr:row>
          <xdr:rowOff>180975</xdr:rowOff>
        </xdr:to>
        <xdr:sp macro="" textlink="">
          <xdr:nvSpPr>
            <xdr:cNvPr id="1065" name="SpinButton36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39</xdr:row>
          <xdr:rowOff>9525</xdr:rowOff>
        </xdr:from>
        <xdr:to>
          <xdr:col>4</xdr:col>
          <xdr:colOff>3743325</xdr:colOff>
          <xdr:row>39</xdr:row>
          <xdr:rowOff>190500</xdr:rowOff>
        </xdr:to>
        <xdr:sp macro="" textlink="">
          <xdr:nvSpPr>
            <xdr:cNvPr id="1066" name="SpinButton37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41</xdr:row>
          <xdr:rowOff>19050</xdr:rowOff>
        </xdr:from>
        <xdr:to>
          <xdr:col>4</xdr:col>
          <xdr:colOff>3743325</xdr:colOff>
          <xdr:row>42</xdr:row>
          <xdr:rowOff>9525</xdr:rowOff>
        </xdr:to>
        <xdr:sp macro="" textlink="">
          <xdr:nvSpPr>
            <xdr:cNvPr id="1067" name="SpinButton38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43</xdr:row>
          <xdr:rowOff>0</xdr:rowOff>
        </xdr:from>
        <xdr:to>
          <xdr:col>4</xdr:col>
          <xdr:colOff>3743325</xdr:colOff>
          <xdr:row>43</xdr:row>
          <xdr:rowOff>180975</xdr:rowOff>
        </xdr:to>
        <xdr:sp macro="" textlink="">
          <xdr:nvSpPr>
            <xdr:cNvPr id="1068" name="SpinButton39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43</xdr:row>
          <xdr:rowOff>19050</xdr:rowOff>
        </xdr:from>
        <xdr:to>
          <xdr:col>4</xdr:col>
          <xdr:colOff>3743325</xdr:colOff>
          <xdr:row>43</xdr:row>
          <xdr:rowOff>200025</xdr:rowOff>
        </xdr:to>
        <xdr:sp macro="" textlink="">
          <xdr:nvSpPr>
            <xdr:cNvPr id="1069" name="SpinButton40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3429000</xdr:colOff>
          <xdr:row>45</xdr:row>
          <xdr:rowOff>9525</xdr:rowOff>
        </xdr:from>
        <xdr:to>
          <xdr:col>4</xdr:col>
          <xdr:colOff>3743325</xdr:colOff>
          <xdr:row>45</xdr:row>
          <xdr:rowOff>190500</xdr:rowOff>
        </xdr:to>
        <xdr:sp macro="" textlink="">
          <xdr:nvSpPr>
            <xdr:cNvPr id="1070" name="SpinButton41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22</xdr:row>
          <xdr:rowOff>19050</xdr:rowOff>
        </xdr:from>
        <xdr:to>
          <xdr:col>5</xdr:col>
          <xdr:colOff>180975</xdr:colOff>
          <xdr:row>23</xdr:row>
          <xdr:rowOff>9525</xdr:rowOff>
        </xdr:to>
        <xdr:sp macro="" textlink="">
          <xdr:nvSpPr>
            <xdr:cNvPr id="1071" name="SpinButton42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3762375</xdr:colOff>
          <xdr:row>24</xdr:row>
          <xdr:rowOff>9525</xdr:rowOff>
        </xdr:from>
        <xdr:to>
          <xdr:col>5</xdr:col>
          <xdr:colOff>190500</xdr:colOff>
          <xdr:row>24</xdr:row>
          <xdr:rowOff>190500</xdr:rowOff>
        </xdr:to>
        <xdr:sp macro="" textlink="">
          <xdr:nvSpPr>
            <xdr:cNvPr id="1072" name="SpinButton43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7938</xdr:colOff>
      <xdr:row>38</xdr:row>
      <xdr:rowOff>0</xdr:rowOff>
    </xdr:from>
    <xdr:to>
      <xdr:col>3</xdr:col>
      <xdr:colOff>14287</xdr:colOff>
      <xdr:row>39</xdr:row>
      <xdr:rowOff>18256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531813" y="7373938"/>
          <a:ext cx="3776662" cy="224631"/>
        </a:xfrm>
        <a:prstGeom prst="rect">
          <a:avLst/>
        </a:prstGeom>
        <a:solidFill>
          <a:schemeClr val="tx2"/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Key project dates</a:t>
          </a:r>
        </a:p>
      </xdr:txBody>
    </xdr:sp>
    <xdr:clientData/>
  </xdr:twoCellAnchor>
  <xdr:oneCellAnchor>
    <xdr:from>
      <xdr:col>1</xdr:col>
      <xdr:colOff>2111375</xdr:colOff>
      <xdr:row>14</xdr:row>
      <xdr:rowOff>15875</xdr:rowOff>
    </xdr:from>
    <xdr:ext cx="9661481" cy="1092516"/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rot="20774683">
          <a:off x="2619375" y="26035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3" name="Picture 2" descr="Trees on snow covered landscape">
          <a:extLst xmlns:a="http://schemas.openxmlformats.org/drawingml/2006/main">
            <a:ext uri="{FF2B5EF4-FFF2-40B4-BE49-F238E27FC236}">
              <a16:creationId xmlns:a16="http://schemas.microsoft.com/office/drawing/2014/main" id="{1EB464E3-8612-4840-87EA-97FCF919B9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alphaModFix amt="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42000"/>
                  </a14:imgEffect>
                  <a14:imgEffect>
                    <a14:colorTemperature colorTemp="10136"/>
                  </a14:imgEffect>
                  <a14:imgEffect>
                    <a14:saturation sat="213000"/>
                  </a14:imgEffect>
                </a14:imgLayer>
              </a14:imgProps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0058400" cy="665976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66164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20774683">
          <a:off x="0" y="1132964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20774683">
          <a:off x="0" y="6096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67</xdr:col>
      <xdr:colOff>419100</xdr:colOff>
      <xdr:row>8</xdr:row>
      <xdr:rowOff>38100</xdr:rowOff>
    </xdr:from>
    <xdr:ext cx="9661481" cy="1092516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 rot="20774683">
          <a:off x="56035575" y="127635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33</xdr:col>
      <xdr:colOff>457200</xdr:colOff>
      <xdr:row>40</xdr:row>
      <xdr:rowOff>57150</xdr:rowOff>
    </xdr:from>
    <xdr:ext cx="9661481" cy="1092516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rot="20774683">
          <a:off x="25460325" y="626745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38</xdr:col>
      <xdr:colOff>0</xdr:colOff>
      <xdr:row>15</xdr:row>
      <xdr:rowOff>0</xdr:rowOff>
    </xdr:from>
    <xdr:ext cx="9661481" cy="1092516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rot="20774683">
          <a:off x="29337000" y="2352675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54</xdr:row>
      <xdr:rowOff>133350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 rot="20774683">
          <a:off x="0" y="836295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9525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20774683">
          <a:off x="0" y="4333875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25</xdr:row>
      <xdr:rowOff>0</xdr:rowOff>
    </xdr:from>
    <xdr:ext cx="9661481" cy="1092516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20774683">
          <a:off x="590550" y="4010025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6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66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9661481" cy="1092516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20774683">
          <a:off x="0" y="1524000"/>
          <a:ext cx="9661481" cy="10925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4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©GW®  For information!</a:t>
          </a:r>
          <a:endParaRPr lang="ru-RU" sz="4800" b="1" cap="none" spc="0">
            <a:ln w="6600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.xml"/><Relationship Id="rId18" Type="http://schemas.openxmlformats.org/officeDocument/2006/relationships/control" Target="../activeX/activeX11.xml"/><Relationship Id="rId26" Type="http://schemas.openxmlformats.org/officeDocument/2006/relationships/control" Target="../activeX/activeX17.xml"/><Relationship Id="rId39" Type="http://schemas.openxmlformats.org/officeDocument/2006/relationships/control" Target="../activeX/activeX25.xml"/><Relationship Id="rId21" Type="http://schemas.openxmlformats.org/officeDocument/2006/relationships/control" Target="../activeX/activeX13.xml"/><Relationship Id="rId34" Type="http://schemas.openxmlformats.org/officeDocument/2006/relationships/image" Target="../media/image10.emf"/><Relationship Id="rId42" Type="http://schemas.openxmlformats.org/officeDocument/2006/relationships/control" Target="../activeX/activeX28.xml"/><Relationship Id="rId47" Type="http://schemas.openxmlformats.org/officeDocument/2006/relationships/control" Target="../activeX/activeX33.xml"/><Relationship Id="rId50" Type="http://schemas.openxmlformats.org/officeDocument/2006/relationships/control" Target="../activeX/activeX35.xml"/><Relationship Id="rId55" Type="http://schemas.openxmlformats.org/officeDocument/2006/relationships/control" Target="../activeX/activeX38.xml"/><Relationship Id="rId7" Type="http://schemas.openxmlformats.org/officeDocument/2006/relationships/image" Target="../media/image2.emf"/><Relationship Id="rId12" Type="http://schemas.openxmlformats.org/officeDocument/2006/relationships/control" Target="../activeX/activeX6.xml"/><Relationship Id="rId17" Type="http://schemas.openxmlformats.org/officeDocument/2006/relationships/image" Target="../media/image4.emf"/><Relationship Id="rId25" Type="http://schemas.openxmlformats.org/officeDocument/2006/relationships/control" Target="../activeX/activeX16.xml"/><Relationship Id="rId33" Type="http://schemas.openxmlformats.org/officeDocument/2006/relationships/control" Target="../activeX/activeX21.xml"/><Relationship Id="rId38" Type="http://schemas.openxmlformats.org/officeDocument/2006/relationships/control" Target="../activeX/activeX24.xml"/><Relationship Id="rId46" Type="http://schemas.openxmlformats.org/officeDocument/2006/relationships/control" Target="../activeX/activeX32.xml"/><Relationship Id="rId2" Type="http://schemas.openxmlformats.org/officeDocument/2006/relationships/drawing" Target="../drawings/drawing2.xml"/><Relationship Id="rId16" Type="http://schemas.openxmlformats.org/officeDocument/2006/relationships/control" Target="../activeX/activeX10.xml"/><Relationship Id="rId20" Type="http://schemas.openxmlformats.org/officeDocument/2006/relationships/control" Target="../activeX/activeX12.xml"/><Relationship Id="rId29" Type="http://schemas.openxmlformats.org/officeDocument/2006/relationships/image" Target="../media/image8.emf"/><Relationship Id="rId41" Type="http://schemas.openxmlformats.org/officeDocument/2006/relationships/control" Target="../activeX/activeX27.xml"/><Relationship Id="rId54" Type="http://schemas.openxmlformats.org/officeDocument/2006/relationships/control" Target="../activeX/activeX37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24" Type="http://schemas.openxmlformats.org/officeDocument/2006/relationships/image" Target="../media/image6.emf"/><Relationship Id="rId32" Type="http://schemas.openxmlformats.org/officeDocument/2006/relationships/image" Target="../media/image9.emf"/><Relationship Id="rId37" Type="http://schemas.openxmlformats.org/officeDocument/2006/relationships/image" Target="../media/image11.emf"/><Relationship Id="rId40" Type="http://schemas.openxmlformats.org/officeDocument/2006/relationships/control" Target="../activeX/activeX26.xml"/><Relationship Id="rId45" Type="http://schemas.openxmlformats.org/officeDocument/2006/relationships/control" Target="../activeX/activeX31.xml"/><Relationship Id="rId53" Type="http://schemas.openxmlformats.org/officeDocument/2006/relationships/image" Target="../media/image14.emf"/><Relationship Id="rId5" Type="http://schemas.openxmlformats.org/officeDocument/2006/relationships/image" Target="../media/image1.emf"/><Relationship Id="rId15" Type="http://schemas.openxmlformats.org/officeDocument/2006/relationships/control" Target="../activeX/activeX9.xml"/><Relationship Id="rId23" Type="http://schemas.openxmlformats.org/officeDocument/2006/relationships/control" Target="../activeX/activeX15.xml"/><Relationship Id="rId28" Type="http://schemas.openxmlformats.org/officeDocument/2006/relationships/control" Target="../activeX/activeX18.xml"/><Relationship Id="rId36" Type="http://schemas.openxmlformats.org/officeDocument/2006/relationships/control" Target="../activeX/activeX23.xml"/><Relationship Id="rId49" Type="http://schemas.openxmlformats.org/officeDocument/2006/relationships/image" Target="../media/image12.emf"/><Relationship Id="rId10" Type="http://schemas.openxmlformats.org/officeDocument/2006/relationships/control" Target="../activeX/activeX4.xml"/><Relationship Id="rId19" Type="http://schemas.openxmlformats.org/officeDocument/2006/relationships/image" Target="../media/image5.emf"/><Relationship Id="rId31" Type="http://schemas.openxmlformats.org/officeDocument/2006/relationships/control" Target="../activeX/activeX20.xml"/><Relationship Id="rId44" Type="http://schemas.openxmlformats.org/officeDocument/2006/relationships/control" Target="../activeX/activeX30.xml"/><Relationship Id="rId52" Type="http://schemas.openxmlformats.org/officeDocument/2006/relationships/control" Target="../activeX/activeX36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8.xml"/><Relationship Id="rId22" Type="http://schemas.openxmlformats.org/officeDocument/2006/relationships/control" Target="../activeX/activeX14.xml"/><Relationship Id="rId27" Type="http://schemas.openxmlformats.org/officeDocument/2006/relationships/image" Target="../media/image7.emf"/><Relationship Id="rId30" Type="http://schemas.openxmlformats.org/officeDocument/2006/relationships/control" Target="../activeX/activeX19.xml"/><Relationship Id="rId35" Type="http://schemas.openxmlformats.org/officeDocument/2006/relationships/control" Target="../activeX/activeX22.xml"/><Relationship Id="rId43" Type="http://schemas.openxmlformats.org/officeDocument/2006/relationships/control" Target="../activeX/activeX29.xml"/><Relationship Id="rId48" Type="http://schemas.openxmlformats.org/officeDocument/2006/relationships/control" Target="../activeX/activeX34.xml"/><Relationship Id="rId56" Type="http://schemas.openxmlformats.org/officeDocument/2006/relationships/control" Target="../activeX/activeX39.xml"/><Relationship Id="rId8" Type="http://schemas.openxmlformats.org/officeDocument/2006/relationships/control" Target="../activeX/activeX3.xml"/><Relationship Id="rId51" Type="http://schemas.openxmlformats.org/officeDocument/2006/relationships/image" Target="../media/image13.emf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034ED-8BB0-43A2-B50F-A2DFCDCD7A74}">
  <sheetPr codeName="Sheet8">
    <tabColor theme="1"/>
  </sheetPr>
  <dimension ref="B3:U63"/>
  <sheetViews>
    <sheetView workbookViewId="0">
      <selection activeCell="D29" sqref="D29"/>
    </sheetView>
  </sheetViews>
  <sheetFormatPr defaultRowHeight="12.75" x14ac:dyDescent="0.2"/>
  <cols>
    <col min="19" max="21" width="8.7109375" style="160"/>
  </cols>
  <sheetData>
    <row r="3" spans="2:21" x14ac:dyDescent="0.2">
      <c r="B3" s="437"/>
      <c r="C3" s="437"/>
      <c r="D3" s="437"/>
      <c r="E3" s="437"/>
      <c r="F3" s="437"/>
      <c r="G3" s="437"/>
      <c r="H3" s="437"/>
      <c r="I3" s="437"/>
    </row>
    <row r="4" spans="2:21" ht="13.5" thickBot="1" x14ac:dyDescent="0.25">
      <c r="B4" s="437"/>
      <c r="C4" s="437"/>
      <c r="D4" s="437"/>
      <c r="E4" s="437"/>
      <c r="F4" s="437"/>
      <c r="G4" s="437"/>
      <c r="H4" s="437"/>
      <c r="I4" s="437"/>
      <c r="T4" s="438"/>
    </row>
    <row r="5" spans="2:21" ht="13.5" thickBot="1" x14ac:dyDescent="0.25">
      <c r="B5" s="437"/>
      <c r="C5" s="437"/>
      <c r="D5" s="437"/>
      <c r="E5" s="437"/>
      <c r="F5" s="437"/>
      <c r="G5" s="437"/>
      <c r="H5" s="437"/>
      <c r="I5" s="437"/>
      <c r="S5" s="439"/>
      <c r="T5" s="440"/>
      <c r="U5" s="440"/>
    </row>
    <row r="6" spans="2:21" ht="13.5" thickBot="1" x14ac:dyDescent="0.25">
      <c r="B6" s="437"/>
      <c r="C6" s="437"/>
      <c r="D6" s="437"/>
      <c r="E6" s="437"/>
      <c r="F6" s="437"/>
      <c r="G6" s="437"/>
      <c r="H6" s="437"/>
      <c r="I6" s="437"/>
      <c r="S6" s="439"/>
      <c r="T6" s="440"/>
      <c r="U6" s="440"/>
    </row>
    <row r="7" spans="2:21" ht="13.5" thickBot="1" x14ac:dyDescent="0.25">
      <c r="B7" s="437"/>
      <c r="C7" s="437"/>
      <c r="D7" s="437"/>
      <c r="E7" s="437"/>
      <c r="F7" s="437"/>
      <c r="G7" s="437"/>
      <c r="H7" s="437"/>
      <c r="I7" s="437"/>
      <c r="S7" s="439"/>
      <c r="T7" s="440"/>
      <c r="U7" s="440"/>
    </row>
    <row r="8" spans="2:21" ht="13.5" thickBot="1" x14ac:dyDescent="0.25">
      <c r="B8" s="437"/>
      <c r="C8" s="437"/>
      <c r="D8" s="437"/>
      <c r="E8" s="437"/>
      <c r="F8" s="437"/>
      <c r="G8" s="437"/>
      <c r="H8" s="437"/>
      <c r="I8" s="437"/>
      <c r="S8" s="439"/>
      <c r="T8" s="440"/>
      <c r="U8" s="440"/>
    </row>
    <row r="9" spans="2:21" ht="13.5" thickBot="1" x14ac:dyDescent="0.25">
      <c r="B9" s="437"/>
      <c r="C9" s="437"/>
      <c r="D9" s="437"/>
      <c r="E9" s="437"/>
      <c r="F9" s="437"/>
      <c r="G9" s="437"/>
      <c r="H9" s="437"/>
      <c r="I9" s="437"/>
      <c r="S9" s="439"/>
      <c r="T9" s="440"/>
      <c r="U9" s="440"/>
    </row>
    <row r="10" spans="2:21" ht="13.5" thickBot="1" x14ac:dyDescent="0.25">
      <c r="B10" s="437"/>
      <c r="C10" s="437"/>
      <c r="D10" s="437"/>
      <c r="E10" s="437"/>
      <c r="F10" s="437"/>
      <c r="G10" s="437"/>
      <c r="H10" s="437"/>
      <c r="I10" s="437"/>
      <c r="S10" s="439"/>
      <c r="T10" s="440"/>
      <c r="U10" s="440"/>
    </row>
    <row r="11" spans="2:21" ht="13.5" thickBot="1" x14ac:dyDescent="0.25">
      <c r="B11" s="437"/>
      <c r="C11" s="437"/>
      <c r="D11" s="437"/>
      <c r="E11" s="437"/>
      <c r="F11" s="437"/>
      <c r="G11" s="437"/>
      <c r="H11" s="437"/>
      <c r="I11" s="437"/>
      <c r="S11" s="439"/>
      <c r="T11" s="440"/>
      <c r="U11" s="440"/>
    </row>
    <row r="12" spans="2:21" ht="13.5" thickBot="1" x14ac:dyDescent="0.25">
      <c r="B12" s="437"/>
      <c r="C12" s="437"/>
      <c r="D12" s="437"/>
      <c r="E12" s="437"/>
      <c r="F12" s="437"/>
      <c r="G12" s="437"/>
      <c r="H12" s="437"/>
      <c r="I12" s="437"/>
      <c r="S12" s="439"/>
      <c r="T12" s="440"/>
      <c r="U12" s="440"/>
    </row>
    <row r="13" spans="2:21" ht="13.5" thickBot="1" x14ac:dyDescent="0.25">
      <c r="B13" s="437"/>
      <c r="C13" s="437"/>
      <c r="D13" s="437"/>
      <c r="E13" s="437"/>
      <c r="F13" s="437"/>
      <c r="G13" s="437"/>
      <c r="H13" s="437"/>
      <c r="I13" s="437"/>
      <c r="S13" s="439"/>
      <c r="T13" s="440"/>
      <c r="U13" s="440"/>
    </row>
    <row r="14" spans="2:21" ht="13.5" thickBot="1" x14ac:dyDescent="0.25">
      <c r="B14" s="437"/>
      <c r="C14" s="437"/>
      <c r="D14" s="437"/>
      <c r="E14" s="437"/>
      <c r="F14" s="437"/>
      <c r="G14" s="437"/>
      <c r="H14" s="437"/>
      <c r="I14" s="437"/>
      <c r="S14" s="439"/>
      <c r="T14" s="440"/>
      <c r="U14" s="440"/>
    </row>
    <row r="15" spans="2:21" ht="13.5" thickBot="1" x14ac:dyDescent="0.25">
      <c r="B15" s="437"/>
      <c r="C15" s="437"/>
      <c r="D15" s="437"/>
      <c r="E15" s="437"/>
      <c r="F15" s="437"/>
      <c r="G15" s="437"/>
      <c r="H15" s="437"/>
      <c r="I15" s="437"/>
      <c r="S15" s="439"/>
      <c r="T15" s="440"/>
      <c r="U15" s="440"/>
    </row>
    <row r="16" spans="2:21" ht="13.5" thickBot="1" x14ac:dyDescent="0.25">
      <c r="B16" s="437"/>
      <c r="C16" s="437"/>
      <c r="D16" s="437"/>
      <c r="E16" s="437"/>
      <c r="F16" s="437"/>
      <c r="G16" s="437"/>
      <c r="H16" s="437"/>
      <c r="I16" s="437"/>
      <c r="S16" s="439"/>
      <c r="T16" s="440"/>
      <c r="U16" s="440"/>
    </row>
    <row r="17" spans="2:21" ht="13.5" thickBot="1" x14ac:dyDescent="0.25">
      <c r="B17" s="437"/>
      <c r="C17" s="437"/>
      <c r="D17" s="437"/>
      <c r="E17" s="437"/>
      <c r="F17" s="437"/>
      <c r="G17" s="437"/>
      <c r="H17" s="437"/>
      <c r="I17" s="437"/>
      <c r="S17" s="439"/>
      <c r="T17" s="440"/>
      <c r="U17" s="440"/>
    </row>
    <row r="18" spans="2:21" ht="13.5" thickBot="1" x14ac:dyDescent="0.25">
      <c r="B18" s="437"/>
      <c r="C18" s="437"/>
      <c r="D18" s="437"/>
      <c r="E18" s="437"/>
      <c r="F18" s="437"/>
      <c r="G18" s="437"/>
      <c r="H18" s="437"/>
      <c r="I18" s="437"/>
      <c r="S18" s="439"/>
      <c r="T18" s="440"/>
      <c r="U18" s="440"/>
    </row>
    <row r="19" spans="2:21" ht="13.5" thickBot="1" x14ac:dyDescent="0.25">
      <c r="B19" s="437"/>
      <c r="C19" s="437"/>
      <c r="D19" s="437"/>
      <c r="E19" s="437"/>
      <c r="F19" s="437"/>
      <c r="G19" s="437"/>
      <c r="H19" s="437"/>
      <c r="I19" s="437"/>
      <c r="S19" s="439"/>
      <c r="T19" s="440"/>
      <c r="U19" s="440"/>
    </row>
    <row r="20" spans="2:21" ht="13.5" thickBot="1" x14ac:dyDescent="0.25">
      <c r="B20" s="437"/>
      <c r="C20" s="437"/>
      <c r="D20" s="437"/>
      <c r="E20" s="437"/>
      <c r="F20" s="437"/>
      <c r="G20" s="437"/>
      <c r="H20" s="437"/>
      <c r="I20" s="437"/>
      <c r="S20" s="439"/>
      <c r="T20" s="440"/>
      <c r="U20" s="440"/>
    </row>
    <row r="21" spans="2:21" ht="13.5" thickBot="1" x14ac:dyDescent="0.25">
      <c r="B21" s="437"/>
      <c r="C21" s="437"/>
      <c r="D21" s="437"/>
      <c r="E21" s="437"/>
      <c r="F21" s="437"/>
      <c r="G21" s="437"/>
      <c r="H21" s="437"/>
      <c r="I21" s="437"/>
      <c r="S21" s="439"/>
      <c r="T21" s="440"/>
      <c r="U21" s="440"/>
    </row>
    <row r="22" spans="2:21" ht="13.5" thickBot="1" x14ac:dyDescent="0.25">
      <c r="B22" s="437"/>
      <c r="C22" s="437"/>
      <c r="D22" s="437"/>
      <c r="E22" s="437"/>
      <c r="F22" s="437"/>
      <c r="G22" s="437"/>
      <c r="H22" s="437"/>
      <c r="I22" s="437"/>
      <c r="S22" s="439"/>
      <c r="T22" s="440"/>
      <c r="U22" s="440"/>
    </row>
    <row r="23" spans="2:21" ht="13.5" thickBot="1" x14ac:dyDescent="0.25">
      <c r="B23" s="437"/>
      <c r="C23" s="437"/>
      <c r="D23" s="437"/>
      <c r="E23" s="437"/>
      <c r="F23" s="437"/>
      <c r="G23" s="437"/>
      <c r="H23" s="437"/>
      <c r="I23" s="437"/>
      <c r="S23" s="439"/>
      <c r="T23" s="440"/>
      <c r="U23" s="440"/>
    </row>
    <row r="24" spans="2:21" ht="13.5" thickBot="1" x14ac:dyDescent="0.25">
      <c r="B24" s="437"/>
      <c r="C24" s="437"/>
      <c r="D24" s="437"/>
      <c r="E24" s="437"/>
      <c r="F24" s="437"/>
      <c r="G24" s="437"/>
      <c r="H24" s="437"/>
      <c r="I24" s="437"/>
      <c r="S24" s="439"/>
      <c r="T24" s="440"/>
      <c r="U24" s="440"/>
    </row>
    <row r="25" spans="2:21" ht="13.5" thickBot="1" x14ac:dyDescent="0.25">
      <c r="B25" s="437"/>
      <c r="C25" s="437"/>
      <c r="D25" s="437"/>
      <c r="E25" s="437"/>
      <c r="F25" s="437"/>
      <c r="G25" s="437"/>
      <c r="H25" s="437"/>
      <c r="I25" s="437"/>
      <c r="S25" s="439"/>
      <c r="T25" s="440"/>
      <c r="U25" s="440"/>
    </row>
    <row r="26" spans="2:21" ht="13.5" thickBot="1" x14ac:dyDescent="0.25">
      <c r="S26" s="439"/>
      <c r="T26" s="440"/>
      <c r="U26" s="440"/>
    </row>
    <row r="27" spans="2:21" ht="13.5" thickBot="1" x14ac:dyDescent="0.25">
      <c r="S27" s="439"/>
      <c r="T27" s="440"/>
      <c r="U27" s="440"/>
    </row>
    <row r="28" spans="2:21" ht="13.5" thickBot="1" x14ac:dyDescent="0.25">
      <c r="S28" s="439"/>
      <c r="T28" s="440"/>
      <c r="U28" s="440"/>
    </row>
    <row r="29" spans="2:21" ht="13.5" thickBot="1" x14ac:dyDescent="0.25">
      <c r="S29" s="439"/>
      <c r="T29" s="440"/>
      <c r="U29" s="440"/>
    </row>
    <row r="30" spans="2:21" ht="13.5" thickBot="1" x14ac:dyDescent="0.25">
      <c r="S30" s="439"/>
      <c r="T30" s="440"/>
      <c r="U30" s="440"/>
    </row>
    <row r="31" spans="2:21" ht="13.5" thickBot="1" x14ac:dyDescent="0.25">
      <c r="S31" s="439"/>
      <c r="T31" s="440"/>
      <c r="U31" s="440"/>
    </row>
    <row r="32" spans="2:21" ht="13.5" thickBot="1" x14ac:dyDescent="0.25">
      <c r="S32" s="439"/>
      <c r="T32" s="440"/>
      <c r="U32" s="440"/>
    </row>
    <row r="33" spans="19:21" ht="13.5" thickBot="1" x14ac:dyDescent="0.25">
      <c r="S33" s="439"/>
      <c r="T33" s="440"/>
      <c r="U33" s="440"/>
    </row>
    <row r="34" spans="19:21" ht="13.5" thickBot="1" x14ac:dyDescent="0.25">
      <c r="S34" s="439"/>
      <c r="T34" s="440"/>
      <c r="U34" s="440"/>
    </row>
    <row r="35" spans="19:21" ht="13.5" thickBot="1" x14ac:dyDescent="0.25">
      <c r="S35" s="439"/>
      <c r="T35" s="440"/>
      <c r="U35" s="440"/>
    </row>
    <row r="36" spans="19:21" ht="13.5" thickBot="1" x14ac:dyDescent="0.25">
      <c r="S36" s="439"/>
      <c r="T36" s="440"/>
      <c r="U36" s="440"/>
    </row>
    <row r="37" spans="19:21" ht="13.5" thickBot="1" x14ac:dyDescent="0.25">
      <c r="S37" s="439"/>
      <c r="T37" s="440"/>
      <c r="U37" s="440"/>
    </row>
    <row r="38" spans="19:21" ht="13.5" thickBot="1" x14ac:dyDescent="0.25">
      <c r="S38" s="439"/>
      <c r="T38" s="440"/>
      <c r="U38" s="440"/>
    </row>
    <row r="39" spans="19:21" ht="13.5" thickBot="1" x14ac:dyDescent="0.25">
      <c r="S39" s="439"/>
      <c r="T39" s="440"/>
      <c r="U39" s="440"/>
    </row>
    <row r="40" spans="19:21" ht="13.5" thickBot="1" x14ac:dyDescent="0.25">
      <c r="S40" s="439"/>
      <c r="T40" s="440"/>
      <c r="U40" s="440"/>
    </row>
    <row r="41" spans="19:21" ht="13.5" thickBot="1" x14ac:dyDescent="0.25">
      <c r="S41" s="439"/>
      <c r="T41" s="440"/>
      <c r="U41" s="440"/>
    </row>
    <row r="42" spans="19:21" ht="13.5" thickBot="1" x14ac:dyDescent="0.25">
      <c r="S42" s="439"/>
      <c r="T42" s="440"/>
      <c r="U42" s="440"/>
    </row>
    <row r="43" spans="19:21" ht="13.5" thickBot="1" x14ac:dyDescent="0.25">
      <c r="S43" s="439"/>
      <c r="T43" s="440"/>
      <c r="U43" s="440"/>
    </row>
    <row r="44" spans="19:21" ht="13.5" thickBot="1" x14ac:dyDescent="0.25">
      <c r="S44" s="439"/>
      <c r="T44" s="440"/>
      <c r="U44" s="440"/>
    </row>
    <row r="45" spans="19:21" ht="13.5" thickBot="1" x14ac:dyDescent="0.25">
      <c r="S45" s="439"/>
      <c r="T45" s="440"/>
      <c r="U45" s="440"/>
    </row>
    <row r="46" spans="19:21" ht="13.5" thickBot="1" x14ac:dyDescent="0.25">
      <c r="S46" s="439"/>
      <c r="T46" s="440"/>
      <c r="U46" s="440"/>
    </row>
    <row r="47" spans="19:21" ht="13.5" thickBot="1" x14ac:dyDescent="0.25">
      <c r="S47" s="439"/>
      <c r="T47" s="440"/>
      <c r="U47" s="440"/>
    </row>
    <row r="48" spans="19:21" ht="13.5" thickBot="1" x14ac:dyDescent="0.25">
      <c r="S48" s="439"/>
      <c r="T48" s="440"/>
      <c r="U48" s="440"/>
    </row>
    <row r="49" spans="19:21" ht="13.5" thickBot="1" x14ac:dyDescent="0.25">
      <c r="S49" s="439"/>
      <c r="T49" s="440"/>
      <c r="U49" s="440"/>
    </row>
    <row r="50" spans="19:21" ht="13.5" thickBot="1" x14ac:dyDescent="0.25">
      <c r="S50" s="439"/>
      <c r="T50" s="440"/>
      <c r="U50" s="440"/>
    </row>
    <row r="51" spans="19:21" ht="13.5" thickBot="1" x14ac:dyDescent="0.25">
      <c r="S51" s="439"/>
      <c r="T51" s="440"/>
      <c r="U51" s="440"/>
    </row>
    <row r="52" spans="19:21" ht="13.5" thickBot="1" x14ac:dyDescent="0.25">
      <c r="S52" s="439"/>
      <c r="T52" s="440"/>
      <c r="U52" s="440"/>
    </row>
    <row r="53" spans="19:21" ht="13.5" thickBot="1" x14ac:dyDescent="0.25">
      <c r="S53" s="439"/>
      <c r="T53" s="440"/>
      <c r="U53" s="440"/>
    </row>
    <row r="54" spans="19:21" ht="13.5" thickBot="1" x14ac:dyDescent="0.25">
      <c r="S54" s="439"/>
      <c r="T54" s="440"/>
      <c r="U54" s="440"/>
    </row>
    <row r="55" spans="19:21" ht="13.5" thickBot="1" x14ac:dyDescent="0.25">
      <c r="S55" s="439"/>
      <c r="T55" s="440"/>
      <c r="U55" s="440"/>
    </row>
    <row r="56" spans="19:21" ht="13.5" thickBot="1" x14ac:dyDescent="0.25">
      <c r="S56" s="439"/>
      <c r="T56" s="440"/>
      <c r="U56" s="440"/>
    </row>
    <row r="57" spans="19:21" ht="13.5" thickBot="1" x14ac:dyDescent="0.25">
      <c r="S57" s="439"/>
      <c r="T57" s="440"/>
      <c r="U57" s="440"/>
    </row>
    <row r="58" spans="19:21" ht="13.5" thickBot="1" x14ac:dyDescent="0.25">
      <c r="S58" s="439"/>
      <c r="T58" s="440"/>
      <c r="U58" s="440"/>
    </row>
    <row r="59" spans="19:21" ht="13.5" thickBot="1" x14ac:dyDescent="0.25">
      <c r="S59" s="439"/>
      <c r="T59" s="440"/>
      <c r="U59" s="440"/>
    </row>
    <row r="60" spans="19:21" ht="13.5" thickBot="1" x14ac:dyDescent="0.25">
      <c r="S60" s="439"/>
      <c r="T60" s="440"/>
      <c r="U60" s="440"/>
    </row>
    <row r="61" spans="19:21" ht="13.5" thickBot="1" x14ac:dyDescent="0.25">
      <c r="S61" s="439"/>
      <c r="T61" s="440"/>
      <c r="U61" s="440"/>
    </row>
    <row r="62" spans="19:21" ht="13.5" thickBot="1" x14ac:dyDescent="0.25">
      <c r="S62" s="439"/>
      <c r="T62" s="440"/>
      <c r="U62" s="440"/>
    </row>
    <row r="63" spans="19:21" ht="13.5" thickBot="1" x14ac:dyDescent="0.25">
      <c r="S63" s="439"/>
      <c r="T63" s="440"/>
      <c r="U63" s="440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8" tint="0.59999389629810485"/>
  </sheetPr>
  <dimension ref="A1:EE74"/>
  <sheetViews>
    <sheetView workbookViewId="0">
      <pane xSplit="3" ySplit="10" topLeftCell="F11" activePane="bottomRight" state="frozen"/>
      <selection pane="topRight" activeCell="D1" sqref="D1"/>
      <selection pane="bottomLeft" activeCell="A11" sqref="A11"/>
      <selection pane="bottomRight" activeCell="G23" sqref="G23"/>
    </sheetView>
  </sheetViews>
  <sheetFormatPr defaultColWidth="9.140625" defaultRowHeight="12" x14ac:dyDescent="0.2"/>
  <cols>
    <col min="1" max="1" width="8.85546875" style="1" customWidth="1"/>
    <col min="2" max="2" width="38.140625" style="1" bestFit="1" customWidth="1"/>
    <col min="3" max="3" width="7.140625" style="1" customWidth="1"/>
    <col min="4" max="4" width="7.7109375" style="1" customWidth="1"/>
    <col min="5" max="7" width="6.42578125" style="188" bestFit="1" customWidth="1"/>
    <col min="8" max="17" width="7.42578125" style="188" bestFit="1" customWidth="1"/>
    <col min="18" max="25" width="6.5703125" style="188" bestFit="1" customWidth="1"/>
    <col min="26" max="56" width="7.85546875" style="188" bestFit="1" customWidth="1"/>
    <col min="57" max="64" width="8.140625" style="188" bestFit="1" customWidth="1"/>
    <col min="65" max="16384" width="9.140625" style="188"/>
  </cols>
  <sheetData>
    <row r="1" spans="1:135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135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135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135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135" s="1" customFormat="1" x14ac:dyDescent="0.2"/>
    <row r="6" spans="1:135" s="1" customFormat="1" x14ac:dyDescent="0.2">
      <c r="B6" s="1" t="s">
        <v>85</v>
      </c>
      <c r="C6" s="203">
        <f>Dashboard!F23</f>
        <v>0.08</v>
      </c>
      <c r="D6" s="203">
        <f>1-C6</f>
        <v>0.92</v>
      </c>
      <c r="E6" s="203">
        <f t="shared" ref="E6:BP6" si="3">$D6</f>
        <v>0.92</v>
      </c>
      <c r="F6" s="203">
        <f t="shared" si="3"/>
        <v>0.92</v>
      </c>
      <c r="G6" s="203">
        <f t="shared" si="3"/>
        <v>0.92</v>
      </c>
      <c r="H6" s="203">
        <f t="shared" si="3"/>
        <v>0.92</v>
      </c>
      <c r="I6" s="203">
        <f t="shared" si="3"/>
        <v>0.92</v>
      </c>
      <c r="J6" s="203">
        <f t="shared" si="3"/>
        <v>0.92</v>
      </c>
      <c r="K6" s="203">
        <f t="shared" si="3"/>
        <v>0.92</v>
      </c>
      <c r="L6" s="203">
        <f t="shared" si="3"/>
        <v>0.92</v>
      </c>
      <c r="M6" s="203">
        <f t="shared" si="3"/>
        <v>0.92</v>
      </c>
      <c r="N6" s="203">
        <f t="shared" si="3"/>
        <v>0.92</v>
      </c>
      <c r="O6" s="203">
        <f t="shared" si="3"/>
        <v>0.92</v>
      </c>
      <c r="P6" s="203">
        <f t="shared" si="3"/>
        <v>0.92</v>
      </c>
      <c r="Q6" s="203">
        <f t="shared" si="3"/>
        <v>0.92</v>
      </c>
      <c r="R6" s="203">
        <f t="shared" si="3"/>
        <v>0.92</v>
      </c>
      <c r="S6" s="203">
        <f t="shared" si="3"/>
        <v>0.92</v>
      </c>
      <c r="T6" s="203">
        <f t="shared" si="3"/>
        <v>0.92</v>
      </c>
      <c r="U6" s="203">
        <f t="shared" si="3"/>
        <v>0.92</v>
      </c>
      <c r="V6" s="203">
        <f t="shared" si="3"/>
        <v>0.92</v>
      </c>
      <c r="W6" s="203">
        <f t="shared" si="3"/>
        <v>0.92</v>
      </c>
      <c r="X6" s="203">
        <f t="shared" si="3"/>
        <v>0.92</v>
      </c>
      <c r="Y6" s="203">
        <f t="shared" si="3"/>
        <v>0.92</v>
      </c>
      <c r="Z6" s="203">
        <f t="shared" si="3"/>
        <v>0.92</v>
      </c>
      <c r="AA6" s="203">
        <f t="shared" si="3"/>
        <v>0.92</v>
      </c>
      <c r="AB6" s="203">
        <f t="shared" si="3"/>
        <v>0.92</v>
      </c>
      <c r="AC6" s="203">
        <f t="shared" si="3"/>
        <v>0.92</v>
      </c>
      <c r="AD6" s="203">
        <f t="shared" si="3"/>
        <v>0.92</v>
      </c>
      <c r="AE6" s="203">
        <f t="shared" si="3"/>
        <v>0.92</v>
      </c>
      <c r="AF6" s="203">
        <f t="shared" si="3"/>
        <v>0.92</v>
      </c>
      <c r="AG6" s="203">
        <f t="shared" si="3"/>
        <v>0.92</v>
      </c>
      <c r="AH6" s="203">
        <f t="shared" si="3"/>
        <v>0.92</v>
      </c>
      <c r="AI6" s="203">
        <f t="shared" si="3"/>
        <v>0.92</v>
      </c>
      <c r="AJ6" s="203">
        <f t="shared" si="3"/>
        <v>0.92</v>
      </c>
      <c r="AK6" s="203">
        <f t="shared" si="3"/>
        <v>0.92</v>
      </c>
      <c r="AL6" s="203">
        <f t="shared" si="3"/>
        <v>0.92</v>
      </c>
      <c r="AM6" s="203">
        <f t="shared" si="3"/>
        <v>0.92</v>
      </c>
      <c r="AN6" s="203">
        <f t="shared" si="3"/>
        <v>0.92</v>
      </c>
      <c r="AO6" s="203">
        <f t="shared" si="3"/>
        <v>0.92</v>
      </c>
      <c r="AP6" s="203">
        <f t="shared" si="3"/>
        <v>0.92</v>
      </c>
      <c r="AQ6" s="203">
        <f t="shared" si="3"/>
        <v>0.92</v>
      </c>
      <c r="AR6" s="203">
        <f t="shared" si="3"/>
        <v>0.92</v>
      </c>
      <c r="AS6" s="203">
        <f t="shared" si="3"/>
        <v>0.92</v>
      </c>
      <c r="AT6" s="203">
        <f t="shared" si="3"/>
        <v>0.92</v>
      </c>
      <c r="AU6" s="203">
        <f t="shared" si="3"/>
        <v>0.92</v>
      </c>
      <c r="AV6" s="203">
        <f t="shared" si="3"/>
        <v>0.92</v>
      </c>
      <c r="AW6" s="203">
        <f t="shared" si="3"/>
        <v>0.92</v>
      </c>
      <c r="AX6" s="203">
        <f t="shared" si="3"/>
        <v>0.92</v>
      </c>
      <c r="AY6" s="203">
        <f t="shared" si="3"/>
        <v>0.92</v>
      </c>
      <c r="AZ6" s="203">
        <f t="shared" si="3"/>
        <v>0.92</v>
      </c>
      <c r="BA6" s="203">
        <f t="shared" si="3"/>
        <v>0.92</v>
      </c>
      <c r="BB6" s="203">
        <f t="shared" si="3"/>
        <v>0.92</v>
      </c>
      <c r="BC6" s="203">
        <f t="shared" si="3"/>
        <v>0.92</v>
      </c>
      <c r="BD6" s="203">
        <f t="shared" si="3"/>
        <v>0.92</v>
      </c>
      <c r="BE6" s="203">
        <f t="shared" si="3"/>
        <v>0.92</v>
      </c>
      <c r="BF6" s="203">
        <f t="shared" si="3"/>
        <v>0.92</v>
      </c>
      <c r="BG6" s="203">
        <f t="shared" si="3"/>
        <v>0.92</v>
      </c>
      <c r="BH6" s="203">
        <f t="shared" si="3"/>
        <v>0.92</v>
      </c>
      <c r="BI6" s="203">
        <f t="shared" si="3"/>
        <v>0.92</v>
      </c>
      <c r="BJ6" s="203">
        <f t="shared" si="3"/>
        <v>0.92</v>
      </c>
      <c r="BK6" s="203">
        <f t="shared" si="3"/>
        <v>0.92</v>
      </c>
      <c r="BL6" s="203">
        <f t="shared" si="3"/>
        <v>0.92</v>
      </c>
      <c r="BM6" s="203">
        <f t="shared" si="3"/>
        <v>0.92</v>
      </c>
      <c r="BN6" s="203">
        <f t="shared" si="3"/>
        <v>0.92</v>
      </c>
      <c r="BO6" s="203">
        <f t="shared" si="3"/>
        <v>0.92</v>
      </c>
      <c r="BP6" s="203">
        <f t="shared" si="3"/>
        <v>0.92</v>
      </c>
      <c r="BQ6" s="203">
        <f t="shared" ref="BQ6:EB6" si="4">$D6</f>
        <v>0.92</v>
      </c>
      <c r="BR6" s="203">
        <f t="shared" si="4"/>
        <v>0.92</v>
      </c>
      <c r="BS6" s="203">
        <f t="shared" si="4"/>
        <v>0.92</v>
      </c>
      <c r="BT6" s="203">
        <f t="shared" si="4"/>
        <v>0.92</v>
      </c>
      <c r="BU6" s="203">
        <f t="shared" si="4"/>
        <v>0.92</v>
      </c>
      <c r="BV6" s="203">
        <f t="shared" si="4"/>
        <v>0.92</v>
      </c>
      <c r="BW6" s="203">
        <f t="shared" si="4"/>
        <v>0.92</v>
      </c>
      <c r="BX6" s="203">
        <f t="shared" si="4"/>
        <v>0.92</v>
      </c>
      <c r="BY6" s="203">
        <f t="shared" si="4"/>
        <v>0.92</v>
      </c>
      <c r="BZ6" s="203">
        <f t="shared" si="4"/>
        <v>0.92</v>
      </c>
      <c r="CA6" s="203">
        <f t="shared" si="4"/>
        <v>0.92</v>
      </c>
      <c r="CB6" s="203">
        <f t="shared" si="4"/>
        <v>0.92</v>
      </c>
      <c r="CC6" s="203">
        <f t="shared" si="4"/>
        <v>0.92</v>
      </c>
      <c r="CD6" s="203">
        <f t="shared" si="4"/>
        <v>0.92</v>
      </c>
      <c r="CE6" s="203">
        <f t="shared" si="4"/>
        <v>0.92</v>
      </c>
      <c r="CF6" s="203">
        <f t="shared" si="4"/>
        <v>0.92</v>
      </c>
      <c r="CG6" s="203">
        <f t="shared" si="4"/>
        <v>0.92</v>
      </c>
      <c r="CH6" s="203">
        <f t="shared" si="4"/>
        <v>0.92</v>
      </c>
      <c r="CI6" s="203">
        <f t="shared" si="4"/>
        <v>0.92</v>
      </c>
      <c r="CJ6" s="203">
        <f t="shared" si="4"/>
        <v>0.92</v>
      </c>
      <c r="CK6" s="203">
        <f t="shared" si="4"/>
        <v>0.92</v>
      </c>
      <c r="CL6" s="203">
        <f t="shared" si="4"/>
        <v>0.92</v>
      </c>
      <c r="CM6" s="203">
        <f t="shared" si="4"/>
        <v>0.92</v>
      </c>
      <c r="CN6" s="203">
        <f t="shared" si="4"/>
        <v>0.92</v>
      </c>
      <c r="CO6" s="203">
        <f t="shared" si="4"/>
        <v>0.92</v>
      </c>
      <c r="CP6" s="203">
        <f t="shared" si="4"/>
        <v>0.92</v>
      </c>
      <c r="CQ6" s="203">
        <f t="shared" si="4"/>
        <v>0.92</v>
      </c>
      <c r="CR6" s="203">
        <f t="shared" si="4"/>
        <v>0.92</v>
      </c>
      <c r="CS6" s="203">
        <f t="shared" si="4"/>
        <v>0.92</v>
      </c>
      <c r="CT6" s="203">
        <f t="shared" si="4"/>
        <v>0.92</v>
      </c>
      <c r="CU6" s="203">
        <f t="shared" si="4"/>
        <v>0.92</v>
      </c>
      <c r="CV6" s="203">
        <f t="shared" si="4"/>
        <v>0.92</v>
      </c>
      <c r="CW6" s="203">
        <f t="shared" si="4"/>
        <v>0.92</v>
      </c>
      <c r="CX6" s="203">
        <f t="shared" si="4"/>
        <v>0.92</v>
      </c>
      <c r="CY6" s="203">
        <f t="shared" si="4"/>
        <v>0.92</v>
      </c>
      <c r="CZ6" s="203">
        <f t="shared" si="4"/>
        <v>0.92</v>
      </c>
      <c r="DA6" s="203">
        <f t="shared" si="4"/>
        <v>0.92</v>
      </c>
      <c r="DB6" s="203">
        <f t="shared" si="4"/>
        <v>0.92</v>
      </c>
      <c r="DC6" s="203">
        <f t="shared" si="4"/>
        <v>0.92</v>
      </c>
      <c r="DD6" s="203">
        <f t="shared" si="4"/>
        <v>0.92</v>
      </c>
      <c r="DE6" s="203">
        <f t="shared" si="4"/>
        <v>0.92</v>
      </c>
      <c r="DF6" s="203">
        <f t="shared" si="4"/>
        <v>0.92</v>
      </c>
      <c r="DG6" s="203">
        <f t="shared" si="4"/>
        <v>0.92</v>
      </c>
      <c r="DH6" s="203">
        <f t="shared" si="4"/>
        <v>0.92</v>
      </c>
      <c r="DI6" s="203">
        <f t="shared" si="4"/>
        <v>0.92</v>
      </c>
      <c r="DJ6" s="203">
        <f t="shared" si="4"/>
        <v>0.92</v>
      </c>
      <c r="DK6" s="203">
        <f t="shared" si="4"/>
        <v>0.92</v>
      </c>
      <c r="DL6" s="203">
        <f t="shared" si="4"/>
        <v>0.92</v>
      </c>
      <c r="DM6" s="203">
        <f t="shared" si="4"/>
        <v>0.92</v>
      </c>
      <c r="DN6" s="203">
        <f t="shared" si="4"/>
        <v>0.92</v>
      </c>
      <c r="DO6" s="203">
        <f t="shared" si="4"/>
        <v>0.92</v>
      </c>
      <c r="DP6" s="203">
        <f t="shared" si="4"/>
        <v>0.92</v>
      </c>
      <c r="DQ6" s="203">
        <f t="shared" si="4"/>
        <v>0.92</v>
      </c>
      <c r="DR6" s="203">
        <f t="shared" si="4"/>
        <v>0.92</v>
      </c>
      <c r="DS6" s="203">
        <f t="shared" si="4"/>
        <v>0.92</v>
      </c>
      <c r="DT6" s="203">
        <f t="shared" si="4"/>
        <v>0.92</v>
      </c>
      <c r="DU6" s="203">
        <f t="shared" si="4"/>
        <v>0.92</v>
      </c>
      <c r="DV6" s="203">
        <f t="shared" si="4"/>
        <v>0.92</v>
      </c>
      <c r="DW6" s="203">
        <f t="shared" si="4"/>
        <v>0.92</v>
      </c>
      <c r="DX6" s="203">
        <f t="shared" si="4"/>
        <v>0.92</v>
      </c>
      <c r="DY6" s="203">
        <f t="shared" si="4"/>
        <v>0.92</v>
      </c>
      <c r="DZ6" s="203">
        <f t="shared" si="4"/>
        <v>0.92</v>
      </c>
      <c r="EA6" s="203">
        <f t="shared" si="4"/>
        <v>0.92</v>
      </c>
      <c r="EB6" s="203">
        <f t="shared" si="4"/>
        <v>0.92</v>
      </c>
      <c r="EC6" s="203">
        <f>$D6</f>
        <v>0.92</v>
      </c>
      <c r="ED6" s="203">
        <f>$D6</f>
        <v>0.92</v>
      </c>
      <c r="EE6" s="203">
        <f>$D6</f>
        <v>0.92</v>
      </c>
    </row>
    <row r="7" spans="1:135" s="1" customFormat="1" x14ac:dyDescent="0.2">
      <c r="B7" s="1" t="s">
        <v>150</v>
      </c>
      <c r="C7" s="203">
        <f>Dashboard!G44</f>
        <v>0.55000000000000004</v>
      </c>
    </row>
    <row r="8" spans="1:135" x14ac:dyDescent="0.2">
      <c r="B8" s="7" t="s">
        <v>50</v>
      </c>
      <c r="E8" s="71">
        <f>_xlfn.XLOOKUP(E1,'Insurance Business Model'!$F1:$BN1,'Insurance Business Model'!$F18:$BN18,0,0)*$C$7</f>
        <v>13.543750000000001</v>
      </c>
      <c r="F8" s="71">
        <f>_xlfn.XLOOKUP(F1,'Insurance Business Model'!$F1:$BN1,'Insurance Business Model'!$F18:$BN18,0,0)*$C$7</f>
        <v>16.184781250000004</v>
      </c>
      <c r="G8" s="71">
        <f>_xlfn.XLOOKUP(G1,'Insurance Business Model'!$F1:$BN1,'Insurance Business Model'!$F18:$BN18,0,0)*$C$7</f>
        <v>18.812607343750006</v>
      </c>
      <c r="H8" s="71">
        <f>_xlfn.XLOOKUP(H1,'Insurance Business Model'!$F1:$BN1,'Insurance Business Model'!$F18:$BN18,0,0)*$C$7</f>
        <v>21.427294307031254</v>
      </c>
      <c r="I8" s="71">
        <f>_xlfn.XLOOKUP(I1,'Insurance Business Model'!$F1:$BN1,'Insurance Business Model'!$F18:$BN18,0,0)*$C$7</f>
        <v>24.028907835496096</v>
      </c>
      <c r="J8" s="71">
        <f>_xlfn.XLOOKUP(J1,'Insurance Business Model'!$F1:$BN1,'Insurance Business Model'!$F18:$BN18,0,0)*$C$7</f>
        <v>26.617513296318617</v>
      </c>
      <c r="K8" s="71">
        <f>_xlfn.XLOOKUP(K1,'Insurance Business Model'!$F1:$BN1,'Insurance Business Model'!$F18:$BN18,0,0)*$C$7</f>
        <v>29.193175729837023</v>
      </c>
      <c r="L8" s="71">
        <f>_xlfn.XLOOKUP(L1,'Insurance Business Model'!$F1:$BN1,'Insurance Business Model'!$F18:$BN18,0,0)*$C$7</f>
        <v>31.755959851187839</v>
      </c>
      <c r="M8" s="71">
        <f>_xlfn.XLOOKUP(M1,'Insurance Business Model'!$F1:$BN1,'Insurance Business Model'!$F18:$BN18,0,0)*$C$7</f>
        <v>34.305930051931902</v>
      </c>
      <c r="N8" s="71">
        <f>_xlfn.XLOOKUP(N1,'Insurance Business Model'!$F1:$BN1,'Insurance Business Model'!$F18:$BN18,0,0)*$C$7</f>
        <v>36.84315040167224</v>
      </c>
      <c r="O8" s="71">
        <f>_xlfn.XLOOKUP(O1,'Insurance Business Model'!$F1:$BN1,'Insurance Business Model'!$F18:$BN18,0,0)*$C$7</f>
        <v>39.367684649663886</v>
      </c>
      <c r="P8" s="71">
        <f>_xlfn.XLOOKUP(P1,'Insurance Business Model'!$F1:$BN1,'Insurance Business Model'!$F18:$BN18,0,0)*$C$7</f>
        <v>47.832026146921336</v>
      </c>
      <c r="Q8" s="71">
        <f>_xlfn.XLOOKUP(Q1,'Insurance Business Model'!$F1:$BN1,'Insurance Business Model'!$F18:$BN18,0,0)*$C$7</f>
        <v>50.686616016186733</v>
      </c>
      <c r="R8" s="71">
        <f>_xlfn.XLOOKUP(R1,'Insurance Business Model'!$F1:$BN1,'Insurance Business Model'!$F18:$BN18,0,0)*$C$7</f>
        <v>53.526932936105794</v>
      </c>
      <c r="S8" s="71">
        <f>_xlfn.XLOOKUP(S1,'Insurance Business Model'!$F1:$BN1,'Insurance Business Model'!$F18:$BN18,0,0)*$C$7</f>
        <v>56.353048271425266</v>
      </c>
      <c r="T8" s="71">
        <f>_xlfn.XLOOKUP(T1,'Insurance Business Model'!$F1:$BN1,'Insurance Business Model'!$F18:$BN18,0,0)*$C$7</f>
        <v>59.165033030068138</v>
      </c>
      <c r="U8" s="71">
        <f>_xlfn.XLOOKUP(U1,'Insurance Business Model'!$F1:$BN1,'Insurance Business Model'!$F18:$BN18,0,0)*$C$7</f>
        <v>61.962957864917804</v>
      </c>
      <c r="V8" s="71">
        <f>_xlfn.XLOOKUP(V1,'Insurance Business Model'!$F1:$BN1,'Insurance Business Model'!$F18:$BN18,0,0)*$C$7</f>
        <v>64.746893075593206</v>
      </c>
      <c r="W8" s="71">
        <f>_xlfn.XLOOKUP(W1,'Insurance Business Model'!$F1:$BN1,'Insurance Business Model'!$F18:$BN18,0,0)*$C$7</f>
        <v>67.516908610215239</v>
      </c>
      <c r="X8" s="71">
        <f>_xlfn.XLOOKUP(X1,'Insurance Business Model'!$F1:$BN1,'Insurance Business Model'!$F18:$BN18,0,0)*$C$7</f>
        <v>70.273074067164174</v>
      </c>
      <c r="Y8" s="71">
        <f>_xlfn.XLOOKUP(Y1,'Insurance Business Model'!$F1:$BN1,'Insurance Business Model'!$F18:$BN18,0,0)*$C$7</f>
        <v>73.015458696828347</v>
      </c>
      <c r="Z8" s="71">
        <f>_xlfn.XLOOKUP(Z1,'Insurance Business Model'!$F1:$BN1,'Insurance Business Model'!$F18:$BN18,0,0)*$C$7</f>
        <v>75.744131403344213</v>
      </c>
      <c r="AA8" s="71">
        <f>_xlfn.XLOOKUP(AA1,'Insurance Business Model'!$F1:$BN1,'Insurance Business Model'!$F18:$BN18,0,0)*$C$7</f>
        <v>78.459160746327484</v>
      </c>
      <c r="AB8" s="71">
        <f>_xlfn.XLOOKUP(AB1,'Insurance Business Model'!$F1:$BN1,'Insurance Business Model'!$F18:$BN18,0,0)*$C$7</f>
        <v>91.260602579896656</v>
      </c>
      <c r="AC8" s="71">
        <f>_xlfn.XLOOKUP(AC1,'Insurance Business Model'!$F1:$BN1,'Insurance Business Model'!$F18:$BN18,0,0)*$C$7</f>
        <v>94.283049566997164</v>
      </c>
      <c r="AD8" s="71">
        <f>_xlfn.XLOOKUP(AD1,'Insurance Business Model'!$F1:$BN1,'Insurance Business Model'!$F18:$BN18,0,0)*$C$7</f>
        <v>97.290384319162186</v>
      </c>
      <c r="AE8" s="71">
        <f>_xlfn.XLOOKUP(AE1,'Insurance Business Model'!$F1:$BN1,'Insurance Business Model'!$F18:$BN18,0,0)*$C$7</f>
        <v>100.28268239756638</v>
      </c>
      <c r="AF8" s="71">
        <f>_xlfn.XLOOKUP(AF1,'Insurance Business Model'!$F1:$BN1,'Insurance Business Model'!$F18:$BN18,0,0)*$C$7</f>
        <v>103.26001898557855</v>
      </c>
      <c r="AG8" s="71">
        <f>_xlfn.XLOOKUP(AG1,'Insurance Business Model'!$F1:$BN1,'Insurance Business Model'!$F18:$BN18,0,0)*$C$7</f>
        <v>106.22246889065066</v>
      </c>
      <c r="AH8" s="71">
        <f>_xlfn.XLOOKUP(AH1,'Insurance Business Model'!$F1:$BN1,'Insurance Business Model'!$F18:$BN18,0,0)*$C$7</f>
        <v>109.17010654619742</v>
      </c>
      <c r="AI8" s="71">
        <f>_xlfn.XLOOKUP(AI1,'Insurance Business Model'!$F1:$BN1,'Insurance Business Model'!$F18:$BN18,0,0)*$C$7</f>
        <v>112.10300601346643</v>
      </c>
      <c r="AJ8" s="71">
        <f>_xlfn.XLOOKUP(AJ1,'Insurance Business Model'!$F1:$BN1,'Insurance Business Model'!$F18:$BN18,0,0)*$C$7</f>
        <v>115.0212409833991</v>
      </c>
      <c r="AK8" s="71">
        <f>_xlfn.XLOOKUP(AK1,'Insurance Business Model'!$F1:$BN1,'Insurance Business Model'!$F18:$BN18,0,0)*$C$7</f>
        <v>117.9248847784821</v>
      </c>
      <c r="AL8" s="71">
        <f>_xlfn.XLOOKUP(AL1,'Insurance Business Model'!$F1:$BN1,'Insurance Business Model'!$F18:$BN18,0,0)*$C$7</f>
        <v>120.81401035458968</v>
      </c>
      <c r="AM8" s="71">
        <f>_xlfn.XLOOKUP(AM1,'Insurance Business Model'!$F1:$BN1,'Insurance Business Model'!$F18:$BN18,0,0)*$C$7</f>
        <v>123.68869030281672</v>
      </c>
      <c r="AN8" s="71">
        <f>_xlfn.XLOOKUP(AN1,'Insurance Business Model'!$F1:$BN1,'Insurance Business Model'!$F18:$BN18,0,0)*$C$7</f>
        <v>140.5544194277314</v>
      </c>
      <c r="AO8" s="71">
        <f>_xlfn.XLOOKUP(AO1,'Insurance Business Model'!$F1:$BN1,'Insurance Business Model'!$F18:$BN18,0,0)*$C$7</f>
        <v>143.71539733059274</v>
      </c>
      <c r="AP8" s="71">
        <f>_xlfn.XLOOKUP(AP1,'Insurance Business Model'!$F1:$BN1,'Insurance Business Model'!$F18:$BN18,0,0)*$C$7</f>
        <v>146.86057034393977</v>
      </c>
      <c r="AQ8" s="71">
        <f>_xlfn.XLOOKUP(AQ1,'Insurance Business Model'!$F1:$BN1,'Insurance Business Model'!$F18:$BN18,0,0)*$C$7</f>
        <v>149.99001749222006</v>
      </c>
      <c r="AR8" s="71">
        <f>_xlfn.XLOOKUP(AR1,'Insurance Business Model'!$F1:$BN1,'Insurance Business Model'!$F18:$BN18,0,0)*$C$7</f>
        <v>153.10381740475898</v>
      </c>
      <c r="AS8" s="71">
        <f>_xlfn.XLOOKUP(AS1,'Insurance Business Model'!$F1:$BN1,'Insurance Business Model'!$F18:$BN18,0,0)*$C$7</f>
        <v>156.20204831773518</v>
      </c>
      <c r="AT8" s="71">
        <f>_xlfn.XLOOKUP(AT1,'Insurance Business Model'!$F1:$BN1,'Insurance Business Model'!$F18:$BN18,0,0)*$C$7</f>
        <v>159.28478807614653</v>
      </c>
      <c r="AU8" s="71">
        <f>_xlfn.XLOOKUP(AU1,'Insurance Business Model'!$F1:$BN1,'Insurance Business Model'!$F18:$BN18,0,0)*$C$7</f>
        <v>162.35211413576579</v>
      </c>
      <c r="AV8" s="71">
        <f>_xlfn.XLOOKUP(AV1,'Insurance Business Model'!$F1:$BN1,'Insurance Business Model'!$F18:$BN18,0,0)*$C$7</f>
        <v>165.40410356508696</v>
      </c>
      <c r="AW8" s="71">
        <f>_xlfn.XLOOKUP(AW1,'Insurance Business Model'!$F1:$BN1,'Insurance Business Model'!$F18:$BN18,0,0)*$C$7</f>
        <v>168.44083304726152</v>
      </c>
      <c r="AX8" s="71">
        <f>_xlfn.XLOOKUP(AX1,'Insurance Business Model'!$F1:$BN1,'Insurance Business Model'!$F18:$BN18,0,0)*$C$7</f>
        <v>171.46237888202518</v>
      </c>
      <c r="AY8" s="71">
        <f>_xlfn.XLOOKUP(AY1,'Insurance Business Model'!$F1:$BN1,'Insurance Business Model'!$F18:$BN18,0,0)*$C$7</f>
        <v>174.46881698761507</v>
      </c>
      <c r="AZ8" s="71">
        <f>_xlfn.XLOOKUP(AZ1,'Insurance Business Model'!$F1:$BN1,'Insurance Business Model'!$F18:$BN18,0,0)*$C$7</f>
        <v>195.14309208870881</v>
      </c>
      <c r="BA8" s="71">
        <f>_xlfn.XLOOKUP(BA1,'Insurance Business Model'!$F1:$BN1,'Insurance Business Model'!$F18:$BN18,0,0)*$C$7</f>
        <v>198.41612662826526</v>
      </c>
      <c r="BB8" s="71">
        <f>_xlfn.XLOOKUP(BB1,'Insurance Business Model'!$F1:$BN1,'Insurance Business Model'!$F18:$BN18,0,0)*$C$7</f>
        <v>201.67279599512395</v>
      </c>
      <c r="BC8" s="71">
        <f>_xlfn.XLOOKUP(BC1,'Insurance Business Model'!$F1:$BN1,'Insurance Business Model'!$F18:$BN18,0,0)*$C$7</f>
        <v>204.91318201514832</v>
      </c>
      <c r="BD8" s="71">
        <f>_xlfn.XLOOKUP(BD1,'Insurance Business Model'!$F1:$BN1,'Insurance Business Model'!$F18:$BN18,0,0)*$C$7</f>
        <v>208.1373661050726</v>
      </c>
      <c r="BE8" s="71">
        <f>_xlfn.XLOOKUP(BE1,'Insurance Business Model'!$F1:$BN1,'Insurance Business Model'!$F18:$BN18,0,0)*$C$7</f>
        <v>211.34542927454726</v>
      </c>
      <c r="BF8" s="71">
        <f>_xlfn.XLOOKUP(BF1,'Insurance Business Model'!$F1:$BN1,'Insurance Business Model'!$F18:$BN18,0,0)*$C$7</f>
        <v>214.53745212817452</v>
      </c>
      <c r="BG8" s="71">
        <f>_xlfn.XLOOKUP(BG1,'Insurance Business Model'!$F1:$BN1,'Insurance Business Model'!$F18:$BN18,0,0)*$C$7</f>
        <v>217.71351486753363</v>
      </c>
      <c r="BH8" s="71">
        <f>_xlfn.XLOOKUP(BH1,'Insurance Business Model'!$F1:$BN1,'Insurance Business Model'!$F18:$BN18,0,0)*$C$7</f>
        <v>220.87369729319596</v>
      </c>
      <c r="BI8" s="71">
        <f>_xlfn.XLOOKUP(BI1,'Insurance Business Model'!$F1:$BN1,'Insurance Business Model'!$F18:$BN18,0,0)*$C$7</f>
        <v>224.01807880672996</v>
      </c>
      <c r="BJ8" s="71">
        <f>_xlfn.XLOOKUP(BJ1,'Insurance Business Model'!$F1:$BN1,'Insurance Business Model'!$F18:$BN18,0,0)*$C$7</f>
        <v>227.14673841269629</v>
      </c>
      <c r="BK8" s="71">
        <f>_xlfn.XLOOKUP(BK1,'Insurance Business Model'!$F1:$BN1,'Insurance Business Model'!$F18:$BN18,0,0)*$C$7</f>
        <v>230.25975472063283</v>
      </c>
      <c r="BL8" s="71">
        <f>_xlfn.XLOOKUP(BL1,'Insurance Business Model'!$F1:$BN1,'Insurance Business Model'!$F18:$BN18,0,0)*$C$7</f>
        <v>233.35720594702963</v>
      </c>
    </row>
    <row r="9" spans="1:135" x14ac:dyDescent="0.2">
      <c r="B9" s="189" t="s">
        <v>115</v>
      </c>
      <c r="C9" s="190">
        <f>'Pricing Model'!L7</f>
        <v>9000</v>
      </c>
    </row>
    <row r="10" spans="1:135" x14ac:dyDescent="0.2">
      <c r="B10" s="7" t="s">
        <v>86</v>
      </c>
      <c r="E10" s="191">
        <f>SUM(E15:E74)</f>
        <v>13.543750000000001</v>
      </c>
      <c r="F10" s="191">
        <f t="shared" ref="F10:AJ10" si="5">SUM(F15:F74)</f>
        <v>16.184781250000004</v>
      </c>
      <c r="G10" s="191">
        <f t="shared" si="5"/>
        <v>18.812607343750006</v>
      </c>
      <c r="H10" s="191">
        <f t="shared" si="5"/>
        <v>21.427294307031254</v>
      </c>
      <c r="I10" s="191">
        <f t="shared" si="5"/>
        <v>24.028907835496096</v>
      </c>
      <c r="J10" s="191">
        <f t="shared" si="5"/>
        <v>26.617513296318617</v>
      </c>
      <c r="K10" s="191">
        <f t="shared" si="5"/>
        <v>29.193175729837023</v>
      </c>
      <c r="L10" s="191">
        <f t="shared" si="5"/>
        <v>31.755959851187839</v>
      </c>
      <c r="M10" s="191">
        <f t="shared" si="5"/>
        <v>34.305930051931902</v>
      </c>
      <c r="N10" s="191">
        <f t="shared" si="5"/>
        <v>36.84315040167224</v>
      </c>
      <c r="O10" s="191">
        <f t="shared" si="5"/>
        <v>39.367684649663886</v>
      </c>
      <c r="P10" s="191">
        <f t="shared" si="5"/>
        <v>47.832026146921336</v>
      </c>
      <c r="Q10" s="191">
        <f t="shared" si="5"/>
        <v>50.686616016186733</v>
      </c>
      <c r="R10" s="191">
        <f t="shared" si="5"/>
        <v>53.526932936105794</v>
      </c>
      <c r="S10" s="191">
        <f t="shared" si="5"/>
        <v>56.353048271425266</v>
      </c>
      <c r="T10" s="191">
        <f t="shared" si="5"/>
        <v>59.165033030068138</v>
      </c>
      <c r="U10" s="191">
        <f t="shared" si="5"/>
        <v>61.962957864917804</v>
      </c>
      <c r="V10" s="191">
        <f t="shared" si="5"/>
        <v>64.746893075593206</v>
      </c>
      <c r="W10" s="191">
        <f>SUM(W15:W74)</f>
        <v>79.977158610215241</v>
      </c>
      <c r="X10" s="191">
        <f t="shared" si="5"/>
        <v>85.163072817164178</v>
      </c>
      <c r="Y10" s="191">
        <f t="shared" si="5"/>
        <v>90.323057453078349</v>
      </c>
      <c r="Z10" s="191">
        <f t="shared" si="5"/>
        <v>95.457242165812971</v>
      </c>
      <c r="AA10" s="191">
        <f t="shared" si="5"/>
        <v>100.5657559549839</v>
      </c>
      <c r="AB10" s="191">
        <f t="shared" si="5"/>
        <v>115.74871481250979</v>
      </c>
      <c r="AC10" s="191">
        <f t="shared" si="5"/>
        <v>121.14077123844723</v>
      </c>
      <c r="AD10" s="191">
        <f t="shared" si="5"/>
        <v>126.50586738225499</v>
      </c>
      <c r="AE10" s="191">
        <f t="shared" si="5"/>
        <v>131.84413804534373</v>
      </c>
      <c r="AF10" s="191">
        <f t="shared" si="5"/>
        <v>137.15571735511702</v>
      </c>
      <c r="AG10" s="191">
        <f t="shared" si="5"/>
        <v>142.44073876834145</v>
      </c>
      <c r="AH10" s="191">
        <f t="shared" si="5"/>
        <v>153.17557060136505</v>
      </c>
      <c r="AI10" s="191">
        <f t="shared" si="5"/>
        <v>158.73469274835821</v>
      </c>
      <c r="AJ10" s="191">
        <f t="shared" si="5"/>
        <v>164.26601928461642</v>
      </c>
      <c r="AK10" s="191">
        <f t="shared" ref="AK10:BL10" si="6">SUM(AK15:AK74)</f>
        <v>169.76968918819335</v>
      </c>
      <c r="AL10" s="191">
        <f t="shared" si="6"/>
        <v>175.24584074225237</v>
      </c>
      <c r="AM10" s="191">
        <f t="shared" si="6"/>
        <v>180.6946115385411</v>
      </c>
      <c r="AN10" s="191">
        <f t="shared" si="6"/>
        <v>200.12156105727715</v>
      </c>
      <c r="AO10" s="191">
        <f t="shared" si="6"/>
        <v>217.29438325199075</v>
      </c>
      <c r="AP10" s="191">
        <f t="shared" si="6"/>
        <v>225.21059733573082</v>
      </c>
      <c r="AQ10" s="191">
        <f t="shared" si="6"/>
        <v>233.08723034905216</v>
      </c>
      <c r="AR10" s="191">
        <f t="shared" si="6"/>
        <v>240.92448019730693</v>
      </c>
      <c r="AS10" s="191">
        <f t="shared" si="6"/>
        <v>248.72254379632034</v>
      </c>
      <c r="AT10" s="191">
        <f t="shared" si="6"/>
        <v>265.77360570365556</v>
      </c>
      <c r="AU10" s="191">
        <f t="shared" si="6"/>
        <v>273.80162367513725</v>
      </c>
      <c r="AV10" s="191">
        <f t="shared" si="6"/>
        <v>281.78950155676154</v>
      </c>
      <c r="AW10" s="191">
        <f t="shared" si="6"/>
        <v>289.73744004897776</v>
      </c>
      <c r="AX10" s="191">
        <f t="shared" si="6"/>
        <v>297.64563884873286</v>
      </c>
      <c r="AY10" s="191">
        <f t="shared" si="6"/>
        <v>305.51429665448921</v>
      </c>
      <c r="AZ10" s="191">
        <f t="shared" si="6"/>
        <v>336.06461704196465</v>
      </c>
      <c r="BA10" s="191">
        <f t="shared" si="6"/>
        <v>344.45204395675484</v>
      </c>
      <c r="BB10" s="191">
        <f t="shared" si="6"/>
        <v>352.7975337369711</v>
      </c>
      <c r="BC10" s="191">
        <f t="shared" si="6"/>
        <v>361.10129606828622</v>
      </c>
      <c r="BD10" s="191">
        <f t="shared" si="6"/>
        <v>369.36353958794479</v>
      </c>
      <c r="BE10" s="191">
        <f t="shared" si="6"/>
        <v>377.58447189000509</v>
      </c>
      <c r="BF10" s="191">
        <f t="shared" si="6"/>
        <v>398.6492883008695</v>
      </c>
      <c r="BG10" s="191">
        <f t="shared" si="6"/>
        <v>417.62434745936514</v>
      </c>
      <c r="BH10" s="191">
        <f t="shared" si="6"/>
        <v>428.06744684206831</v>
      </c>
      <c r="BI10" s="191">
        <f t="shared" si="6"/>
        <v>438.45833072785797</v>
      </c>
      <c r="BJ10" s="191">
        <f t="shared" si="6"/>
        <v>448.79726019421867</v>
      </c>
      <c r="BK10" s="191">
        <f t="shared" si="6"/>
        <v>459.08449501324753</v>
      </c>
      <c r="BL10" s="191">
        <f t="shared" si="6"/>
        <v>477.86892319439272</v>
      </c>
    </row>
    <row r="11" spans="1:135" x14ac:dyDescent="0.2">
      <c r="B11" s="1" t="s">
        <v>110</v>
      </c>
      <c r="E11" s="190">
        <f>E10*$C$9</f>
        <v>121893.75000000001</v>
      </c>
      <c r="F11" s="190">
        <f t="shared" ref="F11:BL11" si="7">F10*$C$9</f>
        <v>145663.03125000003</v>
      </c>
      <c r="G11" s="190">
        <f t="shared" si="7"/>
        <v>169313.46609375006</v>
      </c>
      <c r="H11" s="190">
        <f t="shared" si="7"/>
        <v>192845.64876328129</v>
      </c>
      <c r="I11" s="190">
        <f t="shared" si="7"/>
        <v>216260.17051946485</v>
      </c>
      <c r="J11" s="190">
        <f t="shared" si="7"/>
        <v>239557.61966686754</v>
      </c>
      <c r="K11" s="190">
        <f t="shared" si="7"/>
        <v>262738.58156853321</v>
      </c>
      <c r="L11" s="190">
        <f t="shared" si="7"/>
        <v>285803.63866069057</v>
      </c>
      <c r="M11" s="190">
        <f>M10*$C$9</f>
        <v>308753.37046738714</v>
      </c>
      <c r="N11" s="190">
        <f t="shared" si="7"/>
        <v>331588.35361505015</v>
      </c>
      <c r="O11" s="190">
        <f t="shared" si="7"/>
        <v>354309.16184697498</v>
      </c>
      <c r="P11" s="190">
        <f>P10*$C$9</f>
        <v>430488.23532229202</v>
      </c>
      <c r="Q11" s="190">
        <f>Q10*$C$9</f>
        <v>456179.54414568061</v>
      </c>
      <c r="R11" s="190">
        <f t="shared" si="7"/>
        <v>481742.39642495214</v>
      </c>
      <c r="S11" s="190">
        <f t="shared" si="7"/>
        <v>507177.43444282736</v>
      </c>
      <c r="T11" s="190">
        <f t="shared" si="7"/>
        <v>532485.29727061326</v>
      </c>
      <c r="U11" s="190">
        <f t="shared" si="7"/>
        <v>557666.62078426022</v>
      </c>
      <c r="V11" s="190">
        <f t="shared" si="7"/>
        <v>582722.03768033884</v>
      </c>
      <c r="W11" s="190">
        <f>W10*$C$9</f>
        <v>719794.42749193718</v>
      </c>
      <c r="X11" s="190">
        <f t="shared" si="7"/>
        <v>766467.65535447758</v>
      </c>
      <c r="Y11" s="190">
        <f t="shared" si="7"/>
        <v>812907.51707770512</v>
      </c>
      <c r="Z11" s="190">
        <f t="shared" si="7"/>
        <v>859115.17949231679</v>
      </c>
      <c r="AA11" s="190">
        <f t="shared" si="7"/>
        <v>905091.80359485513</v>
      </c>
      <c r="AB11" s="190">
        <f t="shared" si="7"/>
        <v>1041738.4333125881</v>
      </c>
      <c r="AC11" s="190">
        <f t="shared" si="7"/>
        <v>1090266.941146025</v>
      </c>
      <c r="AD11" s="190">
        <f t="shared" si="7"/>
        <v>1138552.806440295</v>
      </c>
      <c r="AE11" s="190">
        <f t="shared" si="7"/>
        <v>1186597.2424080935</v>
      </c>
      <c r="AF11" s="190">
        <f t="shared" si="7"/>
        <v>1234401.4561960532</v>
      </c>
      <c r="AG11" s="190">
        <f t="shared" si="7"/>
        <v>1281966.6489150731</v>
      </c>
      <c r="AH11" s="190">
        <f t="shared" si="7"/>
        <v>1378580.1354122856</v>
      </c>
      <c r="AI11" s="190">
        <f t="shared" si="7"/>
        <v>1428612.2347352239</v>
      </c>
      <c r="AJ11" s="190">
        <f t="shared" si="7"/>
        <v>1478394.1735615479</v>
      </c>
      <c r="AK11" s="190">
        <f t="shared" si="7"/>
        <v>1527927.2026937401</v>
      </c>
      <c r="AL11" s="190">
        <f>AL10*$C$9</f>
        <v>1577212.5666802714</v>
      </c>
      <c r="AM11" s="190">
        <f t="shared" si="7"/>
        <v>1626251.5038468698</v>
      </c>
      <c r="AN11" s="190">
        <f t="shared" si="7"/>
        <v>1801094.0495154944</v>
      </c>
      <c r="AO11" s="190">
        <f t="shared" si="7"/>
        <v>1955649.4492679168</v>
      </c>
      <c r="AP11" s="190">
        <f t="shared" si="7"/>
        <v>2026895.3760215775</v>
      </c>
      <c r="AQ11" s="190">
        <f t="shared" si="7"/>
        <v>2097785.0731414696</v>
      </c>
      <c r="AR11" s="190">
        <f t="shared" si="7"/>
        <v>2168320.3217757624</v>
      </c>
      <c r="AS11" s="190">
        <f t="shared" si="7"/>
        <v>2238502.8941668831</v>
      </c>
      <c r="AT11" s="190">
        <f t="shared" si="7"/>
        <v>2391962.4513329002</v>
      </c>
      <c r="AU11" s="190">
        <f t="shared" si="7"/>
        <v>2464214.6130762352</v>
      </c>
      <c r="AV11" s="190">
        <f t="shared" si="7"/>
        <v>2536105.5140108536</v>
      </c>
      <c r="AW11" s="190">
        <f t="shared" si="7"/>
        <v>2607636.9604408001</v>
      </c>
      <c r="AX11" s="190">
        <f t="shared" si="7"/>
        <v>2678810.7496385956</v>
      </c>
      <c r="AY11" s="190">
        <f t="shared" si="7"/>
        <v>2749628.6698904028</v>
      </c>
      <c r="AZ11" s="190">
        <f t="shared" si="7"/>
        <v>3024581.5533776819</v>
      </c>
      <c r="BA11" s="190">
        <f t="shared" si="7"/>
        <v>3100068.3956107935</v>
      </c>
      <c r="BB11" s="190">
        <f t="shared" si="7"/>
        <v>3175177.8036327399</v>
      </c>
      <c r="BC11" s="190">
        <f t="shared" si="7"/>
        <v>3249911.6646145759</v>
      </c>
      <c r="BD11" s="190">
        <f t="shared" si="7"/>
        <v>3324271.8562915032</v>
      </c>
      <c r="BE11" s="190">
        <f t="shared" si="7"/>
        <v>3398260.2470100457</v>
      </c>
      <c r="BF11" s="190">
        <f t="shared" si="7"/>
        <v>3587843.5947078257</v>
      </c>
      <c r="BG11" s="190">
        <f t="shared" si="7"/>
        <v>3758619.1271342863</v>
      </c>
      <c r="BH11" s="190">
        <f t="shared" si="7"/>
        <v>3852607.0215786146</v>
      </c>
      <c r="BI11" s="190">
        <f t="shared" si="7"/>
        <v>3946124.9765507216</v>
      </c>
      <c r="BJ11" s="190">
        <f t="shared" si="7"/>
        <v>4039175.341747968</v>
      </c>
      <c r="BK11" s="190">
        <f t="shared" si="7"/>
        <v>4131760.455119228</v>
      </c>
      <c r="BL11" s="190">
        <f t="shared" si="7"/>
        <v>4300820.3087495342</v>
      </c>
    </row>
    <row r="12" spans="1:135" x14ac:dyDescent="0.2">
      <c r="B12" s="192" t="s">
        <v>92</v>
      </c>
      <c r="C12" s="291"/>
      <c r="E12" s="190">
        <f>$C$9*E8*Dashboard!$F25</f>
        <v>121893.75000000001</v>
      </c>
      <c r="F12" s="190">
        <f>$C$9*F8*Dashboard!$F25</f>
        <v>145663.03125000003</v>
      </c>
      <c r="G12" s="190">
        <f>$C$9*G8*Dashboard!$F25</f>
        <v>169313.46609375006</v>
      </c>
      <c r="H12" s="190">
        <f>$C$9*H8*Dashboard!$F25</f>
        <v>192845.64876328129</v>
      </c>
      <c r="I12" s="190">
        <f>$C$9*I8*Dashboard!$F25</f>
        <v>216260.17051946485</v>
      </c>
      <c r="J12" s="190">
        <f>$C$9*J8*Dashboard!$F25</f>
        <v>239557.61966686754</v>
      </c>
      <c r="K12" s="190">
        <f>$C$9*K8*Dashboard!$F25</f>
        <v>262738.58156853321</v>
      </c>
      <c r="L12" s="190">
        <f>$C$9*L8*Dashboard!$F25</f>
        <v>285803.63866069057</v>
      </c>
      <c r="M12" s="190">
        <f>$C$9*M8*Dashboard!$F25</f>
        <v>308753.37046738714</v>
      </c>
      <c r="N12" s="190">
        <f>$C$9*N8*Dashboard!$F25</f>
        <v>331588.35361505015</v>
      </c>
      <c r="O12" s="190">
        <f>$C$9*O8*Dashboard!$F25</f>
        <v>354309.16184697498</v>
      </c>
      <c r="P12" s="190">
        <f>$C$9*P8*Dashboard!$F25</f>
        <v>430488.23532229202</v>
      </c>
      <c r="Q12" s="190">
        <f>$C$9*Q8*Dashboard!$F25</f>
        <v>456179.54414568061</v>
      </c>
      <c r="R12" s="190">
        <f>$C$9*R8*Dashboard!$F25</f>
        <v>481742.39642495214</v>
      </c>
      <c r="S12" s="190">
        <f>$C$9*S8*Dashboard!$F25</f>
        <v>507177.43444282736</v>
      </c>
      <c r="T12" s="190">
        <f>$C$9*T8*Dashboard!$F25</f>
        <v>532485.29727061326</v>
      </c>
      <c r="U12" s="190">
        <f>$C$9*U8*Dashboard!$F25</f>
        <v>557666.62078426022</v>
      </c>
      <c r="V12" s="190">
        <f>$C$9*V8*Dashboard!$F25</f>
        <v>582722.03768033884</v>
      </c>
      <c r="W12" s="190">
        <f>$C$9*W8*Dashboard!$F25</f>
        <v>607652.17749193718</v>
      </c>
      <c r="X12" s="190">
        <f>$C$9*X8*Dashboard!$F25</f>
        <v>632457.66660447756</v>
      </c>
      <c r="Y12" s="190">
        <f>$C$9*Y8*Dashboard!$F25</f>
        <v>657139.12827145518</v>
      </c>
      <c r="Z12" s="190">
        <f>$C$9*Z8*Dashboard!$F25</f>
        <v>681697.18263009796</v>
      </c>
      <c r="AA12" s="190">
        <f>$C$9*AA8*Dashboard!$F25</f>
        <v>706132.44671694736</v>
      </c>
      <c r="AB12" s="190">
        <f>$C$9*AB8*Dashboard!$F25</f>
        <v>821345.42321906995</v>
      </c>
      <c r="AC12" s="190">
        <f>$C$9*AC8*Dashboard!$F25</f>
        <v>848547.44610297447</v>
      </c>
      <c r="AD12" s="190">
        <f>$C$9*AD8*Dashboard!$F25</f>
        <v>875613.45887245971</v>
      </c>
      <c r="AE12" s="190">
        <f>$C$9*AE8*Dashboard!$F25</f>
        <v>902544.14157809736</v>
      </c>
      <c r="AF12" s="190">
        <f>$C$9*AF8*Dashboard!$F25</f>
        <v>929340.17087020702</v>
      </c>
      <c r="AG12" s="190">
        <f>$C$9*AG8*Dashboard!$F25</f>
        <v>956002.22001585597</v>
      </c>
      <c r="AH12" s="190">
        <f>$C$9*AH8*Dashboard!$F25</f>
        <v>982530.95891577681</v>
      </c>
      <c r="AI12" s="190">
        <f>$C$9*AI8*Dashboard!$F25</f>
        <v>1008927.0541211978</v>
      </c>
      <c r="AJ12" s="190">
        <f>$C$9*AJ8*Dashboard!$F25</f>
        <v>1035191.1688505919</v>
      </c>
      <c r="AK12" s="190">
        <f>$C$9*AK8*Dashboard!$F25</f>
        <v>1061323.9630063388</v>
      </c>
      <c r="AL12" s="190">
        <f>$C$9*AL8*Dashboard!$F25</f>
        <v>1087326.093191307</v>
      </c>
      <c r="AM12" s="190">
        <f>$C$9*AM8*Dashboard!$F25</f>
        <v>1113198.2127253504</v>
      </c>
      <c r="AN12" s="190">
        <f>$C$9*AN8*Dashboard!$F25</f>
        <v>1264989.7748495827</v>
      </c>
      <c r="AO12" s="190">
        <f>$C$9*AO8*Dashboard!$F25</f>
        <v>1293438.5759753347</v>
      </c>
      <c r="AP12" s="190">
        <f>$C$9*AP8*Dashboard!$F25</f>
        <v>1321745.1330954579</v>
      </c>
      <c r="AQ12" s="190">
        <f>$C$9*AQ8*Dashboard!$F25</f>
        <v>1349910.1574299806</v>
      </c>
      <c r="AR12" s="190">
        <f>$C$9*AR8*Dashboard!$F25</f>
        <v>1377934.3566428309</v>
      </c>
      <c r="AS12" s="190">
        <f>$C$9*AS8*Dashboard!$F25</f>
        <v>1405818.4348596167</v>
      </c>
      <c r="AT12" s="190">
        <f>$C$9*AT8*Dashboard!$F25</f>
        <v>1433563.0926853188</v>
      </c>
      <c r="AU12" s="190">
        <f>$C$9*AU8*Dashboard!$F25</f>
        <v>1461169.027221892</v>
      </c>
      <c r="AV12" s="190">
        <f>$C$9*AV8*Dashboard!$F25</f>
        <v>1488636.9320857825</v>
      </c>
      <c r="AW12" s="190">
        <f>$C$9*AW8*Dashboard!$F25</f>
        <v>1515967.4974253536</v>
      </c>
      <c r="AX12" s="190">
        <f>$C$9*AX8*Dashboard!$F25</f>
        <v>1543161.4099382267</v>
      </c>
      <c r="AY12" s="190">
        <f>$C$9*AY8*Dashboard!$F25</f>
        <v>1570219.3528885357</v>
      </c>
      <c r="AZ12" s="190">
        <f>$C$9*AZ8*Dashboard!$F25</f>
        <v>1756287.8287983793</v>
      </c>
      <c r="BA12" s="190">
        <f>$C$9*BA8*Dashboard!$F25</f>
        <v>1785745.1396543873</v>
      </c>
      <c r="BB12" s="190">
        <f>$C$9*BB8*Dashboard!$F25</f>
        <v>1815055.1639561155</v>
      </c>
      <c r="BC12" s="190">
        <f>$C$9*BC8*Dashboard!$F25</f>
        <v>1844218.638136335</v>
      </c>
      <c r="BD12" s="190">
        <f>$C$9*BD8*Dashboard!$F25</f>
        <v>1873236.2949456535</v>
      </c>
      <c r="BE12" s="190">
        <f>$C$9*BE8*Dashboard!$F25</f>
        <v>1902108.8634709253</v>
      </c>
      <c r="BF12" s="190">
        <f>$C$9*BF8*Dashboard!$F25</f>
        <v>1930837.0691535708</v>
      </c>
      <c r="BG12" s="190">
        <f>$C$9*BG8*Dashboard!$F25</f>
        <v>1959421.6338078028</v>
      </c>
      <c r="BH12" s="190">
        <f>$C$9*BH8*Dashboard!$F25</f>
        <v>1987863.2756387636</v>
      </c>
      <c r="BI12" s="190">
        <f>$C$9*BI8*Dashboard!$F25</f>
        <v>2016162.7092605697</v>
      </c>
      <c r="BJ12" s="190">
        <f>$C$9*BJ8*Dashboard!$F25</f>
        <v>2044320.6457142667</v>
      </c>
      <c r="BK12" s="190">
        <f>$C$9*BK8*Dashboard!$F25</f>
        <v>2072337.7924856953</v>
      </c>
      <c r="BL12" s="190">
        <f>$C$9*BL8*Dashboard!$F25</f>
        <v>2100214.8535232665</v>
      </c>
    </row>
    <row r="13" spans="1:135" x14ac:dyDescent="0.2">
      <c r="B13" s="192" t="s">
        <v>186</v>
      </c>
      <c r="C13" s="291"/>
      <c r="E13" s="190">
        <f>(100%-Dashboard!$F25)*'Reg15'!E11</f>
        <v>0</v>
      </c>
      <c r="F13" s="190">
        <f>(100%-Dashboard!$F25)*'Reg15'!F11</f>
        <v>0</v>
      </c>
      <c r="G13" s="190">
        <f>(100%-Dashboard!$F25)*'Reg15'!G11</f>
        <v>0</v>
      </c>
      <c r="H13" s="190">
        <f>(100%-Dashboard!$F25)*'Reg15'!H11</f>
        <v>0</v>
      </c>
      <c r="I13" s="190">
        <f>(100%-Dashboard!$F25)*'Reg15'!I11</f>
        <v>0</v>
      </c>
      <c r="J13" s="190">
        <f>(100%-Dashboard!$F25)*'Reg15'!J11</f>
        <v>0</v>
      </c>
      <c r="K13" s="190">
        <f>(100%-Dashboard!$F25)*'Reg15'!K11</f>
        <v>0</v>
      </c>
      <c r="L13" s="190">
        <f>(100%-Dashboard!$F25)*'Reg15'!L11</f>
        <v>0</v>
      </c>
      <c r="M13" s="190">
        <f>(100%-Dashboard!$F25)*'Reg15'!M11</f>
        <v>0</v>
      </c>
      <c r="N13" s="190">
        <f>(100%-Dashboard!$F25)*'Reg15'!N11</f>
        <v>0</v>
      </c>
      <c r="O13" s="190">
        <f>(100%-Dashboard!$F25)*'Reg15'!O11</f>
        <v>0</v>
      </c>
      <c r="P13" s="190">
        <f>(100%-Dashboard!$F25)*'Reg15'!P11</f>
        <v>0</v>
      </c>
      <c r="Q13" s="190">
        <f>(100%-Dashboard!$F25)*'Reg15'!Q11</f>
        <v>0</v>
      </c>
      <c r="R13" s="190">
        <f>(100%-Dashboard!$F25)*'Reg15'!R11</f>
        <v>0</v>
      </c>
      <c r="S13" s="190">
        <f>(100%-Dashboard!$F25)*'Reg15'!S11</f>
        <v>0</v>
      </c>
      <c r="T13" s="190">
        <f>(100%-Dashboard!$F25)*'Reg15'!T11</f>
        <v>0</v>
      </c>
      <c r="U13" s="190">
        <f>(100%-Dashboard!$F25)*'Reg15'!U11</f>
        <v>0</v>
      </c>
      <c r="V13" s="190">
        <f>(100%-Dashboard!$F25)*'Reg15'!V11</f>
        <v>0</v>
      </c>
      <c r="W13" s="190">
        <f>(100%-Dashboard!$F25)*'Reg15'!W11+(Dashboard!$C11-(100%-Dashboard!$F25))*E12</f>
        <v>12189.375000000002</v>
      </c>
      <c r="X13" s="190">
        <f>(100%-Dashboard!$F25)*'Reg15'!X11+(Dashboard!$C11-(100%-Dashboard!$F25))*F12</f>
        <v>14566.303125000004</v>
      </c>
      <c r="Y13" s="190">
        <f>(100%-Dashboard!$F25)*'Reg15'!Y11+(Dashboard!$C11-(100%-Dashboard!$F25))*G12</f>
        <v>16931.346609375007</v>
      </c>
      <c r="Z13" s="190">
        <f>(100%-Dashboard!$F25)*'Reg15'!Z11+(Dashboard!$C11-(100%-Dashboard!$F25))*H12</f>
        <v>19284.564876328132</v>
      </c>
      <c r="AA13" s="190">
        <f>(100%-Dashboard!$F25)*'Reg15'!AA11+(Dashboard!$C11-(100%-Dashboard!$F25))*I12</f>
        <v>21626.017051946488</v>
      </c>
      <c r="AB13" s="190">
        <f>(100%-Dashboard!$F25)*'Reg15'!AB11+(Dashboard!$C11-(100%-Dashboard!$F25))*J12</f>
        <v>23955.761966686754</v>
      </c>
      <c r="AC13" s="190">
        <f>(100%-Dashboard!$F25)*'Reg15'!AC11+(Dashboard!$C11-(100%-Dashboard!$F25))*K12</f>
        <v>26273.858156853323</v>
      </c>
      <c r="AD13" s="190">
        <f>(100%-Dashboard!$F25)*'Reg15'!AD11+(Dashboard!$C11-(100%-Dashboard!$F25))*L12</f>
        <v>28580.363866069059</v>
      </c>
      <c r="AE13" s="190">
        <f>(100%-Dashboard!$F25)*'Reg15'!AE11+(Dashboard!$C11-(100%-Dashboard!$F25))*M12</f>
        <v>30875.337046738714</v>
      </c>
      <c r="AF13" s="190">
        <f>(100%-Dashboard!$F25)*'Reg15'!AF11+(Dashboard!$C11-(100%-Dashboard!$F25))*N12</f>
        <v>33158.835361505015</v>
      </c>
      <c r="AG13" s="190">
        <f>(100%-Dashboard!$F25)*'Reg15'!AG11+(Dashboard!$C11-(100%-Dashboard!$F25))*O12</f>
        <v>35430.916184697497</v>
      </c>
      <c r="AH13" s="190">
        <f>(100%-Dashboard!$F25)*'Reg15'!AH11+(Dashboard!$C11-(100%-Dashboard!$F25))*P12</f>
        <v>43048.823532229202</v>
      </c>
      <c r="AI13" s="190">
        <f>(100%-Dashboard!$F25)*'Reg15'!AI11+(Dashboard!$C11-(100%-Dashboard!$F25))*Q12</f>
        <v>45617.954414568063</v>
      </c>
      <c r="AJ13" s="190">
        <f>(100%-Dashboard!$F25)*'Reg15'!AJ11+(Dashboard!$C11-(100%-Dashboard!$F25))*R12</f>
        <v>48174.239642495217</v>
      </c>
      <c r="AK13" s="190">
        <f>(100%-Dashboard!$F25)*'Reg15'!AK11+(Dashboard!$C11-(100%-Dashboard!$F25))*S12</f>
        <v>50717.743444282736</v>
      </c>
      <c r="AL13" s="190">
        <f>(100%-Dashboard!$F25)*'Reg15'!AL11+(Dashboard!$C11-(100%-Dashboard!$F25))*T12</f>
        <v>53248.52972706133</v>
      </c>
      <c r="AM13" s="190">
        <f>(100%-Dashboard!$F25)*'Reg15'!AM11+(Dashboard!$C11-(100%-Dashboard!$F25))*U12</f>
        <v>55766.662078426023</v>
      </c>
      <c r="AN13" s="190">
        <f>(100%-Dashboard!$F25)*'Reg15'!AN11+(Dashboard!$C11-(100%-Dashboard!$F25))*V12</f>
        <v>58272.203768033884</v>
      </c>
      <c r="AO13" s="190">
        <f>(100%-Dashboard!$F25)*'Reg15'!AO11+(Dashboard!$C11-(100%-Dashboard!$F25))*W12</f>
        <v>60765.217749193718</v>
      </c>
      <c r="AP13" s="190">
        <f>(100%-Dashboard!$F25)*'Reg15'!AP11+(Dashboard!$C11-(100%-Dashboard!$F25))*X12</f>
        <v>63245.766660447756</v>
      </c>
      <c r="AQ13" s="190">
        <f>(100%-Dashboard!$F25)*'Reg15'!AQ11+(Dashboard!$C11-(100%-Dashboard!$F25))*Y12</f>
        <v>65713.912827145527</v>
      </c>
      <c r="AR13" s="190">
        <f>(100%-Dashboard!$F25)*'Reg15'!AR11+(Dashboard!$C11-(100%-Dashboard!$F25))*Z12</f>
        <v>68169.718263009796</v>
      </c>
      <c r="AS13" s="190">
        <f>(100%-Dashboard!$F25)*'Reg15'!AS11+(Dashboard!$C11-(100%-Dashboard!$F25))*AA12</f>
        <v>70613.244671694745</v>
      </c>
      <c r="AT13" s="190">
        <f>(100%-Dashboard!$F25)*'Reg15'!AT11+(Dashboard!$C11-(100%-Dashboard!$F25))*AB12</f>
        <v>82134.542321907007</v>
      </c>
      <c r="AU13" s="190">
        <f>(100%-Dashboard!$F25)*'Reg15'!AU11+(Dashboard!$C11-(100%-Dashboard!$F25))*AC12</f>
        <v>84854.74461029745</v>
      </c>
      <c r="AV13" s="190">
        <f>(100%-Dashboard!$F25)*'Reg15'!AV11+(Dashboard!$C11-(100%-Dashboard!$F25))*AD12</f>
        <v>87561.345887245974</v>
      </c>
      <c r="AW13" s="190">
        <f>(100%-Dashboard!$F25)*'Reg15'!AW11+(Dashboard!$C11-(100%-Dashboard!$F25))*AE12</f>
        <v>90254.414157809748</v>
      </c>
      <c r="AX13" s="190">
        <f>(100%-Dashboard!$F25)*'Reg15'!AX11+(Dashboard!$C11-(100%-Dashboard!$F25))*AF12</f>
        <v>92934.017087020708</v>
      </c>
      <c r="AY13" s="190">
        <f>(100%-Dashboard!$F25)*'Reg15'!AY11+(Dashboard!$C11-(100%-Dashboard!$F25))*AG12</f>
        <v>95600.2220015856</v>
      </c>
      <c r="AZ13" s="190">
        <f>(100%-Dashboard!$F25)*'Reg15'!AZ11+(Dashboard!$C11-(100%-Dashboard!$F25))*AH12</f>
        <v>98253.095891577686</v>
      </c>
      <c r="BA13" s="190">
        <f>(100%-Dashboard!$F25)*'Reg15'!BA11+(Dashboard!$C11-(100%-Dashboard!$F25))*AI12</f>
        <v>100892.70541211979</v>
      </c>
      <c r="BB13" s="190">
        <f>(100%-Dashboard!$F25)*'Reg15'!BB11+(Dashboard!$C11-(100%-Dashboard!$F25))*AJ12</f>
        <v>103519.11688505919</v>
      </c>
      <c r="BC13" s="190">
        <f>(100%-Dashboard!$F25)*'Reg15'!BC11+(Dashboard!$C11-(100%-Dashboard!$F25))*AK12</f>
        <v>106132.39630063389</v>
      </c>
      <c r="BD13" s="190">
        <f>(100%-Dashboard!$F25)*'Reg15'!BD11+(Dashboard!$C11-(100%-Dashboard!$F25))*AL12</f>
        <v>108732.60931913072</v>
      </c>
      <c r="BE13" s="190">
        <f>(100%-Dashboard!$F25)*'Reg15'!BE11+(Dashboard!$C11-(100%-Dashboard!$F25))*AM12</f>
        <v>111319.82127253505</v>
      </c>
      <c r="BF13" s="190">
        <f>(100%-Dashboard!$F25)*'Reg15'!BF11+(Dashboard!$C11-(100%-Dashboard!$F25))*AN12</f>
        <v>126498.97748495828</v>
      </c>
      <c r="BG13" s="190">
        <f>(100%-Dashboard!$F25)*'Reg15'!BG11+(Dashboard!$C11-(100%-Dashboard!$F25))*AO12</f>
        <v>129343.85759753348</v>
      </c>
      <c r="BH13" s="190">
        <f>(100%-Dashboard!$F25)*'Reg15'!BH11+(Dashboard!$C11-(100%-Dashboard!$F25))*AP12</f>
        <v>132174.51330954579</v>
      </c>
      <c r="BI13" s="190">
        <f>(100%-Dashboard!$F25)*'Reg15'!BI11+(Dashboard!$C11-(100%-Dashboard!$F25))*AQ12</f>
        <v>134991.01574299808</v>
      </c>
      <c r="BJ13" s="190">
        <f>(100%-Dashboard!$F25)*'Reg15'!BJ11+(Dashboard!$C11-(100%-Dashboard!$F25))*AR12</f>
        <v>137793.43566428308</v>
      </c>
      <c r="BK13" s="190">
        <f>(100%-Dashboard!$F25)*'Reg15'!BK11+(Dashboard!$C11-(100%-Dashboard!$F25))*AS12</f>
        <v>140581.84348596167</v>
      </c>
      <c r="BL13" s="190">
        <f>(100%-Dashboard!$F25)*'Reg15'!BL11+(Dashboard!$C11-(100%-Dashboard!$F25))*AT12</f>
        <v>143356.30926853188</v>
      </c>
    </row>
    <row r="14" spans="1:135" x14ac:dyDescent="0.2">
      <c r="B14" s="192" t="s">
        <v>191</v>
      </c>
      <c r="C14" s="291"/>
      <c r="E14" s="190">
        <f>E11-E12-E13</f>
        <v>0</v>
      </c>
      <c r="F14" s="190">
        <f t="shared" ref="F14:BL14" si="8">F11-F12-F13</f>
        <v>0</v>
      </c>
      <c r="G14" s="190">
        <f t="shared" si="8"/>
        <v>0</v>
      </c>
      <c r="H14" s="190">
        <f t="shared" si="8"/>
        <v>0</v>
      </c>
      <c r="I14" s="190">
        <f t="shared" si="8"/>
        <v>0</v>
      </c>
      <c r="J14" s="190">
        <f t="shared" si="8"/>
        <v>0</v>
      </c>
      <c r="K14" s="190">
        <f t="shared" si="8"/>
        <v>0</v>
      </c>
      <c r="L14" s="190">
        <f t="shared" si="8"/>
        <v>0</v>
      </c>
      <c r="M14" s="190">
        <f t="shared" si="8"/>
        <v>0</v>
      </c>
      <c r="N14" s="190">
        <f t="shared" si="8"/>
        <v>0</v>
      </c>
      <c r="O14" s="190">
        <f t="shared" si="8"/>
        <v>0</v>
      </c>
      <c r="P14" s="190">
        <f t="shared" si="8"/>
        <v>0</v>
      </c>
      <c r="Q14" s="190">
        <f t="shared" si="8"/>
        <v>0</v>
      </c>
      <c r="R14" s="190">
        <f t="shared" si="8"/>
        <v>0</v>
      </c>
      <c r="S14" s="190">
        <f t="shared" si="8"/>
        <v>0</v>
      </c>
      <c r="T14" s="190">
        <f t="shared" si="8"/>
        <v>0</v>
      </c>
      <c r="U14" s="190">
        <f t="shared" si="8"/>
        <v>0</v>
      </c>
      <c r="V14" s="190">
        <f t="shared" si="8"/>
        <v>0</v>
      </c>
      <c r="W14" s="190">
        <f>W11-W12-W13</f>
        <v>99952.875</v>
      </c>
      <c r="X14" s="190">
        <f t="shared" si="8"/>
        <v>119443.68562500001</v>
      </c>
      <c r="Y14" s="190">
        <f t="shared" si="8"/>
        <v>138837.04219687494</v>
      </c>
      <c r="Z14" s="190">
        <f t="shared" si="8"/>
        <v>158133.4319858907</v>
      </c>
      <c r="AA14" s="190">
        <f t="shared" si="8"/>
        <v>177333.33982596127</v>
      </c>
      <c r="AB14" s="190">
        <f t="shared" si="8"/>
        <v>196437.24812683143</v>
      </c>
      <c r="AC14" s="190">
        <f t="shared" si="8"/>
        <v>215445.63688619717</v>
      </c>
      <c r="AD14" s="190">
        <f t="shared" si="8"/>
        <v>234358.98370176618</v>
      </c>
      <c r="AE14" s="190">
        <f t="shared" si="8"/>
        <v>253177.76378325745</v>
      </c>
      <c r="AF14" s="190">
        <f t="shared" si="8"/>
        <v>271902.44996434113</v>
      </c>
      <c r="AG14" s="190">
        <f t="shared" si="8"/>
        <v>290533.51271451969</v>
      </c>
      <c r="AH14" s="190">
        <f t="shared" si="8"/>
        <v>353000.35296427959</v>
      </c>
      <c r="AI14" s="190">
        <f t="shared" si="8"/>
        <v>374067.22619945806</v>
      </c>
      <c r="AJ14" s="190">
        <f t="shared" si="8"/>
        <v>395028.76506846078</v>
      </c>
      <c r="AK14" s="190">
        <f t="shared" si="8"/>
        <v>415885.4962431186</v>
      </c>
      <c r="AL14" s="190">
        <f t="shared" si="8"/>
        <v>436637.94376190304</v>
      </c>
      <c r="AM14" s="190">
        <f t="shared" si="8"/>
        <v>457286.62904309336</v>
      </c>
      <c r="AN14" s="190">
        <f t="shared" si="8"/>
        <v>477832.0708978778</v>
      </c>
      <c r="AO14" s="190">
        <f t="shared" si="8"/>
        <v>601445.65554338833</v>
      </c>
      <c r="AP14" s="190">
        <f t="shared" si="8"/>
        <v>641904.4762656719</v>
      </c>
      <c r="AQ14" s="190">
        <f t="shared" si="8"/>
        <v>682161.0028843435</v>
      </c>
      <c r="AR14" s="190">
        <f t="shared" si="8"/>
        <v>722216.24686992168</v>
      </c>
      <c r="AS14" s="190">
        <f t="shared" si="8"/>
        <v>762071.2146355717</v>
      </c>
      <c r="AT14" s="190">
        <f t="shared" si="8"/>
        <v>876264.81632567442</v>
      </c>
      <c r="AU14" s="190">
        <f t="shared" si="8"/>
        <v>918190.84124404564</v>
      </c>
      <c r="AV14" s="190">
        <f t="shared" si="8"/>
        <v>959907.23603782512</v>
      </c>
      <c r="AW14" s="190">
        <f t="shared" si="8"/>
        <v>1001415.0488576367</v>
      </c>
      <c r="AX14" s="190">
        <f t="shared" si="8"/>
        <v>1042715.3226133483</v>
      </c>
      <c r="AY14" s="190">
        <f t="shared" si="8"/>
        <v>1083809.0950002815</v>
      </c>
      <c r="AZ14" s="190">
        <f t="shared" si="8"/>
        <v>1170040.6286877249</v>
      </c>
      <c r="BA14" s="190">
        <f t="shared" si="8"/>
        <v>1213430.5505442864</v>
      </c>
      <c r="BB14" s="190">
        <f t="shared" si="8"/>
        <v>1256603.5227915652</v>
      </c>
      <c r="BC14" s="190">
        <f t="shared" si="8"/>
        <v>1299560.6301776071</v>
      </c>
      <c r="BD14" s="190">
        <f t="shared" si="8"/>
        <v>1342302.952026719</v>
      </c>
      <c r="BE14" s="190">
        <f t="shared" si="8"/>
        <v>1384831.5622665854</v>
      </c>
      <c r="BF14" s="190">
        <f t="shared" si="8"/>
        <v>1530507.5480692966</v>
      </c>
      <c r="BG14" s="190">
        <f t="shared" si="8"/>
        <v>1669853.6357289501</v>
      </c>
      <c r="BH14" s="190">
        <f t="shared" si="8"/>
        <v>1732569.2326303052</v>
      </c>
      <c r="BI14" s="190">
        <f t="shared" si="8"/>
        <v>1794971.2515471538</v>
      </c>
      <c r="BJ14" s="190">
        <f t="shared" si="8"/>
        <v>1857061.2603694182</v>
      </c>
      <c r="BK14" s="190">
        <f t="shared" si="8"/>
        <v>1918840.819147571</v>
      </c>
      <c r="BL14" s="190">
        <f t="shared" si="8"/>
        <v>2057249.1459577358</v>
      </c>
    </row>
    <row r="15" spans="1:135" x14ac:dyDescent="0.2">
      <c r="C15" s="193">
        <v>1</v>
      </c>
      <c r="E15" s="194">
        <f>E$8</f>
        <v>13.543750000000001</v>
      </c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5">
        <f>E15*W$6</f>
        <v>12.460250000000002</v>
      </c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6">
        <f>W15*AO$6</f>
        <v>11.463430000000002</v>
      </c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7">
        <f>AO15*BG$6</f>
        <v>10.546355600000002</v>
      </c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</row>
    <row r="16" spans="1:135" x14ac:dyDescent="0.2">
      <c r="C16" s="193">
        <v>2</v>
      </c>
      <c r="F16" s="194">
        <f>F$8</f>
        <v>16.184781250000004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5">
        <f>F16*X$6</f>
        <v>14.889998750000004</v>
      </c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6">
        <f>X16*AP$6</f>
        <v>13.698798850000005</v>
      </c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7">
        <f>AP16*BH$6</f>
        <v>12.602894942000004</v>
      </c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</row>
    <row r="17" spans="3:93" x14ac:dyDescent="0.2">
      <c r="C17" s="193">
        <v>3</v>
      </c>
      <c r="G17" s="194">
        <f>G$8</f>
        <v>18.812607343750006</v>
      </c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5">
        <f>G17*Y$6</f>
        <v>17.307598756250005</v>
      </c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6">
        <f>Y17*AQ$6</f>
        <v>15.922990855750006</v>
      </c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7">
        <f>AQ17*BI$6</f>
        <v>14.649151587290007</v>
      </c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</row>
    <row r="18" spans="3:93" x14ac:dyDescent="0.2">
      <c r="C18" s="193">
        <v>4</v>
      </c>
      <c r="H18" s="194">
        <f>H$8</f>
        <v>21.427294307031254</v>
      </c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5">
        <f>H18*Z$6</f>
        <v>19.713110762468755</v>
      </c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6">
        <f>Z18*AR$6</f>
        <v>18.136061901471255</v>
      </c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7">
        <f>AR18*BJ$6</f>
        <v>16.685176949353554</v>
      </c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</row>
    <row r="19" spans="3:93" x14ac:dyDescent="0.2">
      <c r="C19" s="193">
        <v>5</v>
      </c>
      <c r="I19" s="194">
        <f>I$8</f>
        <v>24.028907835496096</v>
      </c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5">
        <f>I19*AA$6</f>
        <v>22.106595208656408</v>
      </c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6">
        <f>AA19*AS$6</f>
        <v>20.338067591963895</v>
      </c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7">
        <f>AS19*BK$6</f>
        <v>18.711022184606783</v>
      </c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</row>
    <row r="20" spans="3:93" x14ac:dyDescent="0.2">
      <c r="C20" s="193">
        <v>6</v>
      </c>
      <c r="J20" s="194">
        <f>J$8</f>
        <v>26.617513296318617</v>
      </c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5">
        <f>J20*AB$6</f>
        <v>24.48811223261313</v>
      </c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6">
        <f>AB20*AT$6</f>
        <v>22.529063254004079</v>
      </c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7">
        <f>AT20*BL$6</f>
        <v>20.726738193683754</v>
      </c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</row>
    <row r="21" spans="3:93" x14ac:dyDescent="0.2">
      <c r="C21" s="193">
        <v>7</v>
      </c>
      <c r="K21" s="194">
        <f>K$8</f>
        <v>29.193175729837023</v>
      </c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5">
        <f>K21*AC$6</f>
        <v>26.857721671450062</v>
      </c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6">
        <f>AC21*AU$6</f>
        <v>24.709103937734056</v>
      </c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7">
        <f>AU21*BM$6</f>
        <v>22.732375622715335</v>
      </c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</row>
    <row r="22" spans="3:93" x14ac:dyDescent="0.2">
      <c r="C22" s="193">
        <v>8</v>
      </c>
      <c r="L22" s="194">
        <f>L$8</f>
        <v>31.755959851187839</v>
      </c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5">
        <f>L22*AD$6</f>
        <v>29.215483063092812</v>
      </c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6">
        <f>AD22*AV$6</f>
        <v>26.878244418045387</v>
      </c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7">
        <f>AV22*BN$6</f>
        <v>24.727984864601758</v>
      </c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</row>
    <row r="23" spans="3:93" x14ac:dyDescent="0.2">
      <c r="C23" s="193">
        <v>9</v>
      </c>
      <c r="M23" s="194">
        <f>M$8</f>
        <v>34.305930051931902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5">
        <f>M23*AE$6</f>
        <v>31.56145564777735</v>
      </c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6">
        <f>AE23*AW$6</f>
        <v>29.036539195955164</v>
      </c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7">
        <f>AW23*BO$6</f>
        <v>26.713616060278753</v>
      </c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</row>
    <row r="24" spans="3:93" x14ac:dyDescent="0.2">
      <c r="C24" s="193">
        <v>10</v>
      </c>
      <c r="N24" s="194">
        <f>N$8</f>
        <v>36.84315040167224</v>
      </c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5">
        <f>N24*AF$6</f>
        <v>33.895698369538465</v>
      </c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6">
        <f>AF24*AX$6</f>
        <v>31.184042499975391</v>
      </c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7">
        <f>AX24*BP$6</f>
        <v>28.689319099977361</v>
      </c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</row>
    <row r="25" spans="3:93" x14ac:dyDescent="0.2">
      <c r="C25" s="193">
        <v>11</v>
      </c>
      <c r="O25" s="194">
        <f>O$8</f>
        <v>39.367684649663886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5">
        <f>O25*AG$6</f>
        <v>36.21826987769078</v>
      </c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6">
        <f>AG25*AY$6</f>
        <v>33.320808287475522</v>
      </c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7">
        <f>AY25*BQ$6</f>
        <v>30.655143624477482</v>
      </c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</row>
    <row r="26" spans="3:93" x14ac:dyDescent="0.2">
      <c r="C26" s="193">
        <v>12</v>
      </c>
      <c r="P26" s="194">
        <f>P$8</f>
        <v>47.832026146921336</v>
      </c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5">
        <f>P26*AH$6</f>
        <v>44.005464055167629</v>
      </c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6">
        <f>AH26*AZ$6</f>
        <v>40.485026930754223</v>
      </c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7">
        <f>AZ26*BR$6</f>
        <v>37.246224776293886</v>
      </c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</row>
    <row r="27" spans="3:93" x14ac:dyDescent="0.2">
      <c r="C27" s="193">
        <v>13</v>
      </c>
      <c r="Q27" s="194">
        <f>Q$8</f>
        <v>50.686616016186733</v>
      </c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5">
        <f>Q27*AI$6</f>
        <v>46.631686734891794</v>
      </c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6">
        <f>AI27*BA$6</f>
        <v>42.90115179610045</v>
      </c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7">
        <f>BA27*BS$6</f>
        <v>39.469059652412419</v>
      </c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</row>
    <row r="28" spans="3:93" x14ac:dyDescent="0.2">
      <c r="C28" s="193">
        <v>14</v>
      </c>
      <c r="R28" s="194">
        <f>R$8</f>
        <v>53.526932936105794</v>
      </c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5">
        <f>R28*AJ$6</f>
        <v>49.24477830121733</v>
      </c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6">
        <f>AJ28*BB$6</f>
        <v>45.305196037119948</v>
      </c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7">
        <f>BB28*BT$6</f>
        <v>41.680780354150357</v>
      </c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</row>
    <row r="29" spans="3:93" x14ac:dyDescent="0.2">
      <c r="C29" s="193">
        <v>15</v>
      </c>
      <c r="S29" s="194">
        <f>S$8</f>
        <v>56.353048271425266</v>
      </c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5">
        <f>S29*AK$6</f>
        <v>51.844804409711244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6">
        <f>AK29*BC$6</f>
        <v>47.697220056934349</v>
      </c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7">
        <f>BC29*BU$6</f>
        <v>43.881442452379602</v>
      </c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</row>
    <row r="30" spans="3:93" x14ac:dyDescent="0.2">
      <c r="C30" s="193">
        <v>16</v>
      </c>
      <c r="T30" s="194">
        <f>T$8</f>
        <v>59.165033030068138</v>
      </c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5">
        <f>T30*AL$6</f>
        <v>54.431830387662686</v>
      </c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6">
        <f>AL30*BD$6</f>
        <v>50.077283956649673</v>
      </c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7">
        <f>BD30*BV$6</f>
        <v>46.071101240117699</v>
      </c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</row>
    <row r="31" spans="3:93" x14ac:dyDescent="0.2">
      <c r="C31" s="193">
        <v>17</v>
      </c>
      <c r="U31" s="194">
        <f>U$8</f>
        <v>61.962957864917804</v>
      </c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5">
        <f>U31*AM$6</f>
        <v>57.005921235724379</v>
      </c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6">
        <f>AM31*BE$6</f>
        <v>52.445447536866432</v>
      </c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7">
        <f>BE31*BW$6</f>
        <v>48.24981173391712</v>
      </c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</row>
    <row r="32" spans="3:93" x14ac:dyDescent="0.2">
      <c r="C32" s="193">
        <v>18</v>
      </c>
      <c r="V32" s="194">
        <f>V$8</f>
        <v>64.746893075593206</v>
      </c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5">
        <f>V32*AN$6</f>
        <v>59.567141629545752</v>
      </c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6">
        <f>AN32*BF$6</f>
        <v>54.801770299182095</v>
      </c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7">
        <f>BF32*BX$6</f>
        <v>50.417628675247528</v>
      </c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</row>
    <row r="33" spans="3:109" x14ac:dyDescent="0.2">
      <c r="C33" s="193">
        <v>19</v>
      </c>
      <c r="W33" s="194">
        <f>W$8</f>
        <v>67.516908610215239</v>
      </c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5">
        <f>W33*AO$6</f>
        <v>62.11555592139802</v>
      </c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6">
        <f>AO33*BG$6</f>
        <v>57.14631144768618</v>
      </c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7">
        <f>BG33*BY$6</f>
        <v>52.574606531871289</v>
      </c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</row>
    <row r="34" spans="3:109" x14ac:dyDescent="0.2">
      <c r="C34" s="193">
        <v>20</v>
      </c>
      <c r="X34" s="194">
        <f>X$8</f>
        <v>70.273074067164174</v>
      </c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5">
        <f>X34*AP$6</f>
        <v>64.651228141791037</v>
      </c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6">
        <f>AP34*BH$6</f>
        <v>59.479129890447759</v>
      </c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7">
        <f>BH34*BZ$6</f>
        <v>54.720799499211942</v>
      </c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</row>
    <row r="35" spans="3:109" x14ac:dyDescent="0.2">
      <c r="C35" s="193">
        <v>21</v>
      </c>
      <c r="Y35" s="194">
        <f>Y$8</f>
        <v>73.015458696828347</v>
      </c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5">
        <f>Y35*AQ$6</f>
        <v>67.174222001082086</v>
      </c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6">
        <f>AQ35*BI$6</f>
        <v>61.800284240995524</v>
      </c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7">
        <f>BI35*CA$6</f>
        <v>56.856261501715885</v>
      </c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</row>
    <row r="36" spans="3:109" x14ac:dyDescent="0.2">
      <c r="C36" s="193">
        <v>22</v>
      </c>
      <c r="Z36" s="194">
        <f>Z$8</f>
        <v>75.744131403344213</v>
      </c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5">
        <f>Z36*AR$6</f>
        <v>69.684600891076684</v>
      </c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6">
        <f>AR36*BJ$6</f>
        <v>64.109832819790554</v>
      </c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7">
        <f>BJ36*CB$6</f>
        <v>58.981046194207316</v>
      </c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</row>
    <row r="37" spans="3:109" x14ac:dyDescent="0.2">
      <c r="C37" s="193">
        <v>23</v>
      </c>
      <c r="AA37" s="194">
        <f>AA$8</f>
        <v>78.459160746327484</v>
      </c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5">
        <f>AA37*AS$6</f>
        <v>72.182427886621284</v>
      </c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6">
        <f>AS37*BK$6</f>
        <v>66.40783365569159</v>
      </c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7">
        <f>BK37*CC$6</f>
        <v>61.095206963236265</v>
      </c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</row>
    <row r="38" spans="3:109" x14ac:dyDescent="0.2">
      <c r="C38" s="193">
        <v>24</v>
      </c>
      <c r="AB38" s="194">
        <f>AB$8</f>
        <v>91.260602579896656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5">
        <f>AB38*AT$6</f>
        <v>83.959754373504921</v>
      </c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6">
        <f>AT38*BL$6</f>
        <v>77.242974023624527</v>
      </c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7">
        <f>BL38*CD$6</f>
        <v>71.06353610173457</v>
      </c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</row>
    <row r="39" spans="3:109" x14ac:dyDescent="0.2">
      <c r="C39" s="193">
        <v>25</v>
      </c>
      <c r="AC39" s="194">
        <f>AC$8</f>
        <v>94.283049566997164</v>
      </c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5">
        <f>AC39*AU$6</f>
        <v>86.740405601637391</v>
      </c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6">
        <f>AU39*BM$6</f>
        <v>79.801173153506397</v>
      </c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7">
        <f>BM39*CE$6</f>
        <v>73.417079301225883</v>
      </c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</row>
    <row r="40" spans="3:109" x14ac:dyDescent="0.2">
      <c r="C40" s="193">
        <v>26</v>
      </c>
      <c r="AD40" s="194">
        <f>AD$8</f>
        <v>97.290384319162186</v>
      </c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5">
        <f>AD40*AV$6</f>
        <v>89.507153573629211</v>
      </c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6">
        <f>AV40*BN$6</f>
        <v>82.346581287738871</v>
      </c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7">
        <f>BN40*CF$6</f>
        <v>75.758854784719759</v>
      </c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</row>
    <row r="41" spans="3:109" x14ac:dyDescent="0.2">
      <c r="C41" s="193">
        <v>27</v>
      </c>
      <c r="AE41" s="194">
        <f>AE$8</f>
        <v>100.28268239756638</v>
      </c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5">
        <f>AE41*AW$6</f>
        <v>92.260067805761068</v>
      </c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6">
        <f>AW41*BO$6</f>
        <v>84.87926238130018</v>
      </c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7">
        <f>BO41*CG$6</f>
        <v>78.088921390796173</v>
      </c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</row>
    <row r="42" spans="3:109" x14ac:dyDescent="0.2">
      <c r="C42" s="193">
        <v>28</v>
      </c>
      <c r="AF42" s="194">
        <f>AF$8</f>
        <v>103.26001898557855</v>
      </c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5">
        <f>AF42*AX$6</f>
        <v>94.999217466732276</v>
      </c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6">
        <f>AX42*BP$6</f>
        <v>87.399280069393697</v>
      </c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7">
        <f>BP42*CH$6</f>
        <v>80.407337663842199</v>
      </c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</row>
    <row r="43" spans="3:109" x14ac:dyDescent="0.2">
      <c r="C43" s="193">
        <v>29</v>
      </c>
      <c r="AG43" s="194">
        <f>AG$8</f>
        <v>106.22246889065066</v>
      </c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5">
        <f>AG43*AY$6</f>
        <v>97.724671379398615</v>
      </c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6">
        <f>AY43*BQ$6</f>
        <v>89.906697669046736</v>
      </c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7">
        <f>BQ43*CI$6</f>
        <v>82.714161855523002</v>
      </c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</row>
    <row r="44" spans="3:109" x14ac:dyDescent="0.2">
      <c r="C44" s="193">
        <v>30</v>
      </c>
      <c r="AH44" s="194">
        <f>AH$8</f>
        <v>109.17010654619742</v>
      </c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5">
        <f>AH44*AZ$6</f>
        <v>100.43649802250162</v>
      </c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6">
        <f>AZ44*BR$6</f>
        <v>92.401578180701492</v>
      </c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7">
        <f>BR44*CJ$6</f>
        <v>85.009451926245376</v>
      </c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</row>
    <row r="45" spans="3:109" x14ac:dyDescent="0.2">
      <c r="C45" s="193">
        <v>31</v>
      </c>
      <c r="AI45" s="194">
        <f>AI$8</f>
        <v>112.10300601346643</v>
      </c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5">
        <f>AI45*BA$6</f>
        <v>103.13476553238911</v>
      </c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6">
        <f>BA45*BS$6</f>
        <v>94.883984289797979</v>
      </c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196"/>
      <c r="CJ45" s="196"/>
      <c r="CK45" s="197">
        <f>BS45*CK$6</f>
        <v>87.293265546614151</v>
      </c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</row>
    <row r="46" spans="3:109" x14ac:dyDescent="0.2">
      <c r="C46" s="193">
        <v>32</v>
      </c>
      <c r="AJ46" s="194">
        <f>AJ$8</f>
        <v>115.0212409833991</v>
      </c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5">
        <f>AJ46*BB$6</f>
        <v>105.81954170472717</v>
      </c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6">
        <f>BB46*BT$6</f>
        <v>97.353978368349004</v>
      </c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7">
        <f>BT46*CL$6</f>
        <v>89.565660098881082</v>
      </c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</row>
    <row r="47" spans="3:109" x14ac:dyDescent="0.2">
      <c r="C47" s="193">
        <v>33</v>
      </c>
      <c r="AK47" s="194">
        <f>AK$8</f>
        <v>117.9248847784821</v>
      </c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5">
        <f>AK47*BC$6</f>
        <v>108.49089399620354</v>
      </c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6">
        <f>BC47*BU$6</f>
        <v>99.811622476507267</v>
      </c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7">
        <f>BU47*CM$6</f>
        <v>91.826692678386692</v>
      </c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</row>
    <row r="48" spans="3:109" x14ac:dyDescent="0.2">
      <c r="C48" s="193">
        <v>34</v>
      </c>
      <c r="AL48" s="194">
        <f>AL$8</f>
        <v>120.81401035458968</v>
      </c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5">
        <f>AL48*BD$6</f>
        <v>111.14888952622252</v>
      </c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6">
        <f>BD48*BV$6</f>
        <v>102.25697836412472</v>
      </c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7">
        <f>BV48*CN$6</f>
        <v>94.076420094994745</v>
      </c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</row>
    <row r="49" spans="3:125" x14ac:dyDescent="0.2">
      <c r="C49" s="193">
        <v>35</v>
      </c>
      <c r="AM49" s="194">
        <f>AM$8</f>
        <v>123.68869030281672</v>
      </c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5">
        <f>AM49*BE$6</f>
        <v>113.79359507859139</v>
      </c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6">
        <f>BE49*BW$6</f>
        <v>104.69010747230409</v>
      </c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7">
        <f>BW49*CO$6</f>
        <v>96.31489887451977</v>
      </c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</row>
    <row r="50" spans="3:125" x14ac:dyDescent="0.2">
      <c r="C50" s="193">
        <v>36</v>
      </c>
      <c r="AN50" s="194">
        <f>AN$8</f>
        <v>140.5544194277314</v>
      </c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5">
        <f>AN50*BF$6</f>
        <v>129.31006587351288</v>
      </c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6">
        <f>BF50*BX$6</f>
        <v>118.96526060363186</v>
      </c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7">
        <f>BX50*CP$6</f>
        <v>109.44803975534131</v>
      </c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</row>
    <row r="51" spans="3:125" x14ac:dyDescent="0.2">
      <c r="C51" s="193">
        <v>37</v>
      </c>
      <c r="AO51" s="194">
        <f>AO$8</f>
        <v>143.71539733059274</v>
      </c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5">
        <f>AO51*BG$6</f>
        <v>132.21816554414534</v>
      </c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6">
        <f>BG51*BY$6</f>
        <v>121.64071230061371</v>
      </c>
      <c r="BZ51" s="196"/>
      <c r="CA51" s="196"/>
      <c r="CB51" s="196"/>
      <c r="CC51" s="196"/>
      <c r="CD51" s="196"/>
      <c r="CE51" s="196"/>
      <c r="CF51" s="196"/>
      <c r="CG51" s="196"/>
      <c r="CH51" s="196"/>
      <c r="CI51" s="196"/>
      <c r="CJ51" s="196"/>
      <c r="CK51" s="196"/>
      <c r="CL51" s="196"/>
      <c r="CM51" s="196"/>
      <c r="CN51" s="196"/>
      <c r="CO51" s="196"/>
      <c r="CP51" s="196"/>
      <c r="CQ51" s="197">
        <f>BY51*CQ$6</f>
        <v>111.90945531656462</v>
      </c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</row>
    <row r="52" spans="3:125" x14ac:dyDescent="0.2">
      <c r="C52" s="193">
        <v>38</v>
      </c>
      <c r="AP52" s="194">
        <f>AP$8</f>
        <v>146.86057034393977</v>
      </c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5">
        <f>AP52*BH$6</f>
        <v>135.11172471642459</v>
      </c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6">
        <f>BH52*BZ$6</f>
        <v>124.30278673911063</v>
      </c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7">
        <f>BZ52*CR$6</f>
        <v>114.35856379998178</v>
      </c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</row>
    <row r="53" spans="3:125" x14ac:dyDescent="0.2">
      <c r="C53" s="193">
        <v>39</v>
      </c>
      <c r="AQ53" s="194">
        <f>AQ$8</f>
        <v>149.99001749222006</v>
      </c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5">
        <f>AQ53*BI$6</f>
        <v>137.99081609284246</v>
      </c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6">
        <f>BI53*CA$6</f>
        <v>126.95155080541507</v>
      </c>
      <c r="CB53" s="196"/>
      <c r="CC53" s="196"/>
      <c r="CD53" s="196"/>
      <c r="CE53" s="196"/>
      <c r="CF53" s="196"/>
      <c r="CG53" s="196"/>
      <c r="CH53" s="196"/>
      <c r="CI53" s="196"/>
      <c r="CJ53" s="196"/>
      <c r="CK53" s="196"/>
      <c r="CL53" s="196"/>
      <c r="CM53" s="196"/>
      <c r="CN53" s="196"/>
      <c r="CO53" s="196"/>
      <c r="CP53" s="196"/>
      <c r="CQ53" s="196"/>
      <c r="CR53" s="196"/>
      <c r="CS53" s="197">
        <f>CA53*CS$6</f>
        <v>116.79542674098187</v>
      </c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</row>
    <row r="54" spans="3:125" x14ac:dyDescent="0.2">
      <c r="C54" s="193">
        <v>40</v>
      </c>
      <c r="AR54" s="194">
        <f>AR$8</f>
        <v>153.10381740475898</v>
      </c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5">
        <f>AR54*BJ$6</f>
        <v>140.85551201237828</v>
      </c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6">
        <f>BJ54*CB$6</f>
        <v>129.58707105138802</v>
      </c>
      <c r="CC54" s="196"/>
      <c r="CD54" s="196"/>
      <c r="CE54" s="196"/>
      <c r="CF54" s="196"/>
      <c r="CG54" s="196"/>
      <c r="CH54" s="196"/>
      <c r="CI54" s="196"/>
      <c r="CJ54" s="196"/>
      <c r="CK54" s="196"/>
      <c r="CL54" s="196"/>
      <c r="CM54" s="196"/>
      <c r="CN54" s="196"/>
      <c r="CO54" s="196"/>
      <c r="CP54" s="196"/>
      <c r="CQ54" s="196"/>
      <c r="CR54" s="196"/>
      <c r="CS54" s="196"/>
      <c r="CT54" s="197">
        <f>CB54*CT$6</f>
        <v>119.22010536727699</v>
      </c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</row>
    <row r="55" spans="3:125" x14ac:dyDescent="0.2">
      <c r="C55" s="193">
        <v>41</v>
      </c>
      <c r="AS55" s="194">
        <f>AS$8</f>
        <v>156.20204831773518</v>
      </c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5">
        <f>AS55*BK$6</f>
        <v>143.70588445231635</v>
      </c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  <c r="BZ55" s="195"/>
      <c r="CA55" s="195"/>
      <c r="CB55" s="195"/>
      <c r="CC55" s="196">
        <f>BK55*CC$6</f>
        <v>132.20941369613107</v>
      </c>
      <c r="CD55" s="196"/>
      <c r="CE55" s="196"/>
      <c r="CF55" s="196"/>
      <c r="CG55" s="196"/>
      <c r="CH55" s="196"/>
      <c r="CI55" s="196"/>
      <c r="CJ55" s="196"/>
      <c r="CK55" s="196"/>
      <c r="CL55" s="196"/>
      <c r="CM55" s="196"/>
      <c r="CN55" s="196"/>
      <c r="CO55" s="196"/>
      <c r="CP55" s="196"/>
      <c r="CQ55" s="196"/>
      <c r="CR55" s="196"/>
      <c r="CS55" s="196"/>
      <c r="CT55" s="196"/>
      <c r="CU55" s="197">
        <f>CC55*CU$6</f>
        <v>121.63266060044059</v>
      </c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</row>
    <row r="56" spans="3:125" x14ac:dyDescent="0.2">
      <c r="C56" s="193">
        <v>42</v>
      </c>
      <c r="AT56" s="194">
        <f>AT$8</f>
        <v>159.28478807614653</v>
      </c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5">
        <f>AT56*BL$6</f>
        <v>146.54200503005481</v>
      </c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  <c r="BZ56" s="195"/>
      <c r="CA56" s="195"/>
      <c r="CB56" s="195"/>
      <c r="CC56" s="195"/>
      <c r="CD56" s="196">
        <f>BL56*CD$6</f>
        <v>134.81864462765043</v>
      </c>
      <c r="CE56" s="196"/>
      <c r="CF56" s="196"/>
      <c r="CG56" s="196"/>
      <c r="CH56" s="196"/>
      <c r="CI56" s="196"/>
      <c r="CJ56" s="196"/>
      <c r="CK56" s="196"/>
      <c r="CL56" s="196"/>
      <c r="CM56" s="196"/>
      <c r="CN56" s="196"/>
      <c r="CO56" s="196"/>
      <c r="CP56" s="196"/>
      <c r="CQ56" s="196"/>
      <c r="CR56" s="196"/>
      <c r="CS56" s="196"/>
      <c r="CT56" s="196"/>
      <c r="CU56" s="196"/>
      <c r="CV56" s="197">
        <f>CD56*CV$6</f>
        <v>124.0331530574384</v>
      </c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</row>
    <row r="57" spans="3:125" x14ac:dyDescent="0.2">
      <c r="C57" s="193">
        <v>43</v>
      </c>
      <c r="AU57" s="194">
        <f>AU$8</f>
        <v>162.35211413576579</v>
      </c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5">
        <f>AU57*BM$6</f>
        <v>149.36394500490454</v>
      </c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  <c r="BZ57" s="195"/>
      <c r="CA57" s="195"/>
      <c r="CB57" s="195"/>
      <c r="CC57" s="195"/>
      <c r="CD57" s="195"/>
      <c r="CE57" s="196">
        <f>BM57*CE$6</f>
        <v>137.41482940451218</v>
      </c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7">
        <f>CE57*CW$6</f>
        <v>126.42164305215121</v>
      </c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</row>
    <row r="58" spans="3:125" x14ac:dyDescent="0.2">
      <c r="C58" s="193">
        <v>44</v>
      </c>
      <c r="AV58" s="194">
        <f>AV$8</f>
        <v>165.40410356508696</v>
      </c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5">
        <f>AV58*BN$6</f>
        <v>152.17177527987999</v>
      </c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6">
        <f>BN58*CF$6</f>
        <v>139.9980332574896</v>
      </c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6"/>
      <c r="CR58" s="196"/>
      <c r="CS58" s="196"/>
      <c r="CT58" s="196"/>
      <c r="CU58" s="196"/>
      <c r="CV58" s="196"/>
      <c r="CW58" s="196"/>
      <c r="CX58" s="197">
        <f>CF58*CX$6</f>
        <v>128.79819059689044</v>
      </c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</row>
    <row r="59" spans="3:125" x14ac:dyDescent="0.2">
      <c r="C59" s="193">
        <v>45</v>
      </c>
      <c r="AW59" s="194">
        <f>AW$8</f>
        <v>168.44083304726152</v>
      </c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5">
        <f>AW59*BO$6</f>
        <v>154.96556640348061</v>
      </c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  <c r="BZ59" s="195"/>
      <c r="CA59" s="195"/>
      <c r="CB59" s="195"/>
      <c r="CC59" s="195"/>
      <c r="CD59" s="195"/>
      <c r="CE59" s="195"/>
      <c r="CF59" s="195"/>
      <c r="CG59" s="196">
        <f>BO59*CG$6</f>
        <v>142.56832109120217</v>
      </c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7">
        <f>CG59*CY$6</f>
        <v>131.16285540390601</v>
      </c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</row>
    <row r="60" spans="3:125" x14ac:dyDescent="0.2">
      <c r="C60" s="193">
        <v>46</v>
      </c>
      <c r="AX60" s="194">
        <f>AX$8</f>
        <v>171.46237888202518</v>
      </c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5">
        <f>AX60*BP$6</f>
        <v>157.74538857146317</v>
      </c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6">
        <f>BP60*CH$6</f>
        <v>145.12575748574611</v>
      </c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7">
        <f>CH60*CZ$6</f>
        <v>133.51569688688642</v>
      </c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</row>
    <row r="61" spans="3:125" x14ac:dyDescent="0.2">
      <c r="C61" s="193">
        <v>47</v>
      </c>
      <c r="AY61" s="194">
        <f>AY$8</f>
        <v>174.46881698761507</v>
      </c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5">
        <f>AY61*BQ$6</f>
        <v>160.51131162860588</v>
      </c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6">
        <f>BQ61*CI$6</f>
        <v>147.67040669831741</v>
      </c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7">
        <f>CI61*DA$6</f>
        <v>135.85677416245201</v>
      </c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</row>
    <row r="62" spans="3:125" x14ac:dyDescent="0.2">
      <c r="C62" s="193">
        <v>48</v>
      </c>
      <c r="AZ62" s="194">
        <f>AZ$8</f>
        <v>195.14309208870881</v>
      </c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5">
        <f>AZ62*BR$6</f>
        <v>179.53164472161211</v>
      </c>
      <c r="BS62" s="195"/>
      <c r="BT62" s="195"/>
      <c r="BU62" s="195"/>
      <c r="BV62" s="195"/>
      <c r="BW62" s="195"/>
      <c r="BX62" s="195"/>
      <c r="BY62" s="195"/>
      <c r="BZ62" s="195"/>
      <c r="CA62" s="195"/>
      <c r="CB62" s="195"/>
      <c r="CC62" s="195"/>
      <c r="CD62" s="195"/>
      <c r="CE62" s="195"/>
      <c r="CF62" s="195"/>
      <c r="CG62" s="195"/>
      <c r="CH62" s="195"/>
      <c r="CI62" s="195"/>
      <c r="CJ62" s="196">
        <f>BR62*CJ$6</f>
        <v>165.16911314388315</v>
      </c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7">
        <f>CJ62*DB$6</f>
        <v>151.9555840923725</v>
      </c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3:125" x14ac:dyDescent="0.2">
      <c r="C63" s="193">
        <v>49</v>
      </c>
      <c r="BA63" s="194">
        <f>BA$8</f>
        <v>198.41612662826526</v>
      </c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5">
        <f>BA63*BS$6</f>
        <v>182.54283649800405</v>
      </c>
      <c r="BT63" s="195"/>
      <c r="BU63" s="195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5"/>
      <c r="CI63" s="195"/>
      <c r="CJ63" s="195"/>
      <c r="CK63" s="196">
        <f>BS63*CK$6</f>
        <v>167.93940957816372</v>
      </c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7">
        <f>CK63*DC$6</f>
        <v>154.50425681191064</v>
      </c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3:125" x14ac:dyDescent="0.2">
      <c r="C64" s="193">
        <v>50</v>
      </c>
      <c r="BB64" s="194">
        <f>BB$8</f>
        <v>201.67279599512395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5">
        <f>BB64*BT$6</f>
        <v>185.53897231551403</v>
      </c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6">
        <f>BT64*CL$6</f>
        <v>170.69585453027292</v>
      </c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7">
        <f>CL64*DD$6</f>
        <v>157.04018616785109</v>
      </c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3:135" x14ac:dyDescent="0.2">
      <c r="C65" s="193">
        <v>51</v>
      </c>
      <c r="BC65" s="194">
        <f>BC$8</f>
        <v>204.91318201514832</v>
      </c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5">
        <f>BC65*BU$6</f>
        <v>188.52012745393645</v>
      </c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6">
        <f>BU65*CM$6</f>
        <v>173.43851725762156</v>
      </c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7">
        <f>CM65*DE$6</f>
        <v>159.56343587701184</v>
      </c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3:135" x14ac:dyDescent="0.2">
      <c r="C66" s="193">
        <v>52</v>
      </c>
      <c r="BD66" s="194">
        <f>BD$8</f>
        <v>208.1373661050726</v>
      </c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5">
        <f>BD66*BV$6</f>
        <v>191.48637681666679</v>
      </c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6">
        <f>BV66*CN$6</f>
        <v>176.16746667133344</v>
      </c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7">
        <f>CN66*DF$6</f>
        <v>162.07406933762678</v>
      </c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3:135" x14ac:dyDescent="0.2">
      <c r="C67" s="193">
        <v>53</v>
      </c>
      <c r="BE67" s="194">
        <f>BE$8</f>
        <v>211.34542927454726</v>
      </c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5">
        <f>BE67*BW$6</f>
        <v>194.43779493258347</v>
      </c>
      <c r="BX67" s="195"/>
      <c r="BY67" s="195"/>
      <c r="BZ67" s="195"/>
      <c r="CA67" s="195"/>
      <c r="CB67" s="195"/>
      <c r="CC67" s="195"/>
      <c r="CD67" s="195"/>
      <c r="CE67" s="195"/>
      <c r="CF67" s="195"/>
      <c r="CG67" s="195"/>
      <c r="CH67" s="195"/>
      <c r="CI67" s="195"/>
      <c r="CJ67" s="195"/>
      <c r="CK67" s="195"/>
      <c r="CL67" s="195"/>
      <c r="CM67" s="195"/>
      <c r="CN67" s="195"/>
      <c r="CO67" s="196">
        <f>BW67*CO$6</f>
        <v>178.88277133797681</v>
      </c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7">
        <f>CO67*DG$6</f>
        <v>164.57214963093867</v>
      </c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3:135" x14ac:dyDescent="0.2">
      <c r="C68" s="193">
        <v>54</v>
      </c>
      <c r="BF68" s="194">
        <f>BF$8</f>
        <v>214.53745212817452</v>
      </c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5">
        <f>BF68*BX$6</f>
        <v>197.37445595792056</v>
      </c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6">
        <f>BX68*CP$6</f>
        <v>181.58449948128691</v>
      </c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7">
        <f>CP68*DH$6</f>
        <v>167.05773952278398</v>
      </c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3:135" x14ac:dyDescent="0.2">
      <c r="C69" s="193">
        <v>55</v>
      </c>
      <c r="BG69" s="194">
        <f>BG$8</f>
        <v>217.71351486753363</v>
      </c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5">
        <f>BG69*BY$6</f>
        <v>200.29643367813094</v>
      </c>
      <c r="BZ69" s="195"/>
      <c r="CA69" s="195"/>
      <c r="CB69" s="195"/>
      <c r="CC69" s="195"/>
      <c r="CD69" s="195"/>
      <c r="CE69" s="195"/>
      <c r="CF69" s="195"/>
      <c r="CG69" s="195"/>
      <c r="CH69" s="195"/>
      <c r="CI69" s="195"/>
      <c r="CJ69" s="195"/>
      <c r="CK69" s="195"/>
      <c r="CL69" s="195"/>
      <c r="CM69" s="195"/>
      <c r="CN69" s="195"/>
      <c r="CO69" s="195"/>
      <c r="CP69" s="195"/>
      <c r="CQ69" s="196">
        <f>BY69*CQ$6</f>
        <v>184.27271898388048</v>
      </c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7">
        <f>CQ69*DI$6</f>
        <v>169.53090146517005</v>
      </c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3:135" x14ac:dyDescent="0.2">
      <c r="C70" s="193">
        <v>56</v>
      </c>
      <c r="BH70" s="194">
        <f>BH$8</f>
        <v>220.87369729319596</v>
      </c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5">
        <f>BH70*BZ$6</f>
        <v>203.20380150974029</v>
      </c>
      <c r="CA70" s="195"/>
      <c r="CB70" s="195"/>
      <c r="CC70" s="195"/>
      <c r="CD70" s="195"/>
      <c r="CE70" s="195"/>
      <c r="CF70" s="195"/>
      <c r="CG70" s="195"/>
      <c r="CH70" s="195"/>
      <c r="CI70" s="195"/>
      <c r="CJ70" s="195"/>
      <c r="CK70" s="195"/>
      <c r="CL70" s="195"/>
      <c r="CM70" s="195"/>
      <c r="CN70" s="195"/>
      <c r="CO70" s="195"/>
      <c r="CP70" s="195"/>
      <c r="CQ70" s="195"/>
      <c r="CR70" s="196">
        <f>BZ70*CR$6</f>
        <v>186.94749738896107</v>
      </c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7">
        <f>CR70*DJ$6</f>
        <v>171.99169759784419</v>
      </c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3:135" x14ac:dyDescent="0.2">
      <c r="C71" s="193">
        <v>57</v>
      </c>
      <c r="BI71" s="194">
        <f>BI$8</f>
        <v>224.01807880672996</v>
      </c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5">
        <f>BI71*CA$6</f>
        <v>206.09663250219157</v>
      </c>
      <c r="CB71" s="195"/>
      <c r="CC71" s="195"/>
      <c r="CD71" s="195"/>
      <c r="CE71" s="195"/>
      <c r="CF71" s="195"/>
      <c r="CG71" s="195"/>
      <c r="CH71" s="195"/>
      <c r="CI71" s="195"/>
      <c r="CJ71" s="195"/>
      <c r="CK71" s="195"/>
      <c r="CL71" s="195"/>
      <c r="CM71" s="195"/>
      <c r="CN71" s="195"/>
      <c r="CO71" s="195"/>
      <c r="CP71" s="195"/>
      <c r="CQ71" s="195"/>
      <c r="CR71" s="195"/>
      <c r="CS71" s="196">
        <f>CA71*CS$6</f>
        <v>189.60890190201624</v>
      </c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7">
        <f>CS71*DK$6</f>
        <v>174.44018974985494</v>
      </c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3:135" x14ac:dyDescent="0.2">
      <c r="C72" s="193">
        <v>58</v>
      </c>
      <c r="BJ72" s="194">
        <f>BJ$8</f>
        <v>227.14673841269629</v>
      </c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5">
        <f>BJ72*CB$6</f>
        <v>208.97499933968061</v>
      </c>
      <c r="CC72" s="195"/>
      <c r="CD72" s="195"/>
      <c r="CE72" s="195"/>
      <c r="CF72" s="195"/>
      <c r="CG72" s="195"/>
      <c r="CH72" s="195"/>
      <c r="CI72" s="195"/>
      <c r="CJ72" s="195"/>
      <c r="CK72" s="195"/>
      <c r="CL72" s="195"/>
      <c r="CM72" s="195"/>
      <c r="CN72" s="195"/>
      <c r="CO72" s="195"/>
      <c r="CP72" s="195"/>
      <c r="CQ72" s="195"/>
      <c r="CR72" s="195"/>
      <c r="CS72" s="195"/>
      <c r="CT72" s="196">
        <f>CB72*CT$6</f>
        <v>192.25699939250617</v>
      </c>
      <c r="CU72" s="196"/>
      <c r="CV72" s="196"/>
      <c r="CW72" s="196"/>
      <c r="CX72" s="196"/>
      <c r="CY72" s="196"/>
      <c r="CZ72" s="196"/>
      <c r="DA72" s="196"/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7">
        <f>CT72*DL$6</f>
        <v>176.87643944110567</v>
      </c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3:135" x14ac:dyDescent="0.2">
      <c r="C73" s="193">
        <v>59</v>
      </c>
      <c r="BK73" s="194">
        <f>BK$8</f>
        <v>230.25975472063283</v>
      </c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5">
        <f>BK73*CC$6</f>
        <v>211.8389743429822</v>
      </c>
      <c r="CD73" s="195"/>
      <c r="CE73" s="195"/>
      <c r="CF73" s="195"/>
      <c r="CG73" s="195"/>
      <c r="CH73" s="195"/>
      <c r="CI73" s="195"/>
      <c r="CJ73" s="195"/>
      <c r="CK73" s="195"/>
      <c r="CL73" s="195"/>
      <c r="CM73" s="195"/>
      <c r="CN73" s="195"/>
      <c r="CO73" s="195"/>
      <c r="CP73" s="195"/>
      <c r="CQ73" s="195"/>
      <c r="CR73" s="195"/>
      <c r="CS73" s="195"/>
      <c r="CT73" s="195"/>
      <c r="CU73" s="196">
        <f>CC73*CU$6</f>
        <v>194.89185639554364</v>
      </c>
      <c r="CV73" s="196"/>
      <c r="CW73" s="196"/>
      <c r="CX73" s="196"/>
      <c r="CY73" s="196"/>
      <c r="CZ73" s="196"/>
      <c r="DA73" s="196"/>
      <c r="DB73" s="196"/>
      <c r="DC73" s="196"/>
      <c r="DD73" s="196"/>
      <c r="DE73" s="196"/>
      <c r="DF73" s="196"/>
      <c r="DG73" s="196"/>
      <c r="DH73" s="196"/>
      <c r="DI73" s="196"/>
      <c r="DJ73" s="196"/>
      <c r="DK73" s="196"/>
      <c r="DL73" s="196"/>
      <c r="DM73" s="197">
        <f>CU73*DM$6</f>
        <v>179.30050788390017</v>
      </c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</row>
    <row r="74" spans="3:135" x14ac:dyDescent="0.2">
      <c r="C74" s="193">
        <v>60</v>
      </c>
      <c r="BL74" s="194">
        <f>BL$8</f>
        <v>233.35720594702963</v>
      </c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5">
        <f>BL74*CD$6</f>
        <v>214.68862947126726</v>
      </c>
      <c r="CE74" s="195"/>
      <c r="CF74" s="195"/>
      <c r="CG74" s="195"/>
      <c r="CH74" s="195"/>
      <c r="CI74" s="195"/>
      <c r="CJ74" s="195"/>
      <c r="CK74" s="195"/>
      <c r="CL74" s="195"/>
      <c r="CM74" s="195"/>
      <c r="CN74" s="195"/>
      <c r="CO74" s="195"/>
      <c r="CP74" s="195"/>
      <c r="CQ74" s="195"/>
      <c r="CR74" s="195"/>
      <c r="CS74" s="195"/>
      <c r="CT74" s="195"/>
      <c r="CU74" s="195"/>
      <c r="CV74" s="196">
        <f>CD74*CV$6</f>
        <v>197.51353911356588</v>
      </c>
      <c r="CW74" s="196"/>
      <c r="CX74" s="196"/>
      <c r="CY74" s="196"/>
      <c r="CZ74" s="196"/>
      <c r="DA74" s="196"/>
      <c r="DB74" s="196"/>
      <c r="DC74" s="196"/>
      <c r="DD74" s="196"/>
      <c r="DE74" s="196"/>
      <c r="DF74" s="196"/>
      <c r="DG74" s="196"/>
      <c r="DH74" s="196"/>
      <c r="DI74" s="196"/>
      <c r="DJ74" s="196"/>
      <c r="DK74" s="196"/>
      <c r="DL74" s="196"/>
      <c r="DM74" s="196"/>
      <c r="DN74" s="197">
        <f>CV74*DN$6</f>
        <v>181.71245598448061</v>
      </c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8" tint="0.59999389629810485"/>
  </sheetPr>
  <dimension ref="A1:EE74"/>
  <sheetViews>
    <sheetView workbookViewId="0">
      <pane xSplit="3" ySplit="10" topLeftCell="F11" activePane="bottomRight" state="frozen"/>
      <selection pane="topRight" activeCell="D1" sqref="D1"/>
      <selection pane="bottomLeft" activeCell="A11" sqref="A11"/>
      <selection pane="bottomRight" activeCell="A3" sqref="A3"/>
    </sheetView>
  </sheetViews>
  <sheetFormatPr defaultColWidth="9.140625" defaultRowHeight="12" x14ac:dyDescent="0.2"/>
  <cols>
    <col min="1" max="1" width="8.85546875" style="1" customWidth="1"/>
    <col min="2" max="2" width="38.140625" style="1" bestFit="1" customWidth="1"/>
    <col min="3" max="3" width="7.140625" style="1" customWidth="1"/>
    <col min="4" max="4" width="7.7109375" style="1" customWidth="1"/>
    <col min="5" max="5" width="6.28515625" style="188" bestFit="1" customWidth="1"/>
    <col min="6" max="8" width="6.42578125" style="188" bestFit="1" customWidth="1"/>
    <col min="9" max="10" width="6.85546875" style="188" bestFit="1" customWidth="1"/>
    <col min="11" max="11" width="6.42578125" style="188" bestFit="1" customWidth="1"/>
    <col min="12" max="12" width="6.85546875" style="188" bestFit="1" customWidth="1"/>
    <col min="13" max="14" width="7" style="188" bestFit="1" customWidth="1"/>
    <col min="15" max="20" width="6.42578125" style="188" bestFit="1" customWidth="1"/>
    <col min="21" max="22" width="6.85546875" style="188" bestFit="1" customWidth="1"/>
    <col min="23" max="23" width="6.42578125" style="188" bestFit="1" customWidth="1"/>
    <col min="24" max="24" width="6.85546875" style="188" bestFit="1" customWidth="1"/>
    <col min="25" max="26" width="7" style="188" bestFit="1" customWidth="1"/>
    <col min="27" max="32" width="6.42578125" style="188" bestFit="1" customWidth="1"/>
    <col min="33" max="34" width="6.85546875" style="188" bestFit="1" customWidth="1"/>
    <col min="35" max="35" width="6.42578125" style="188" bestFit="1" customWidth="1"/>
    <col min="36" max="36" width="6.85546875" style="188" bestFit="1" customWidth="1"/>
    <col min="37" max="38" width="7" style="188" bestFit="1" customWidth="1"/>
    <col min="39" max="44" width="6.42578125" style="188" bestFit="1" customWidth="1"/>
    <col min="45" max="46" width="6.85546875" style="188" bestFit="1" customWidth="1"/>
    <col min="47" max="47" width="6.42578125" style="188" bestFit="1" customWidth="1"/>
    <col min="48" max="48" width="6.85546875" style="188" bestFit="1" customWidth="1"/>
    <col min="49" max="50" width="7" style="188" bestFit="1" customWidth="1"/>
    <col min="51" max="56" width="6.42578125" style="188" bestFit="1" customWidth="1"/>
    <col min="57" max="58" width="6.85546875" style="188" bestFit="1" customWidth="1"/>
    <col min="59" max="59" width="6.42578125" style="188" bestFit="1" customWidth="1"/>
    <col min="60" max="60" width="6.85546875" style="188" bestFit="1" customWidth="1"/>
    <col min="61" max="62" width="7" style="188" bestFit="1" customWidth="1"/>
    <col min="63" max="64" width="6.42578125" style="188" bestFit="1" customWidth="1"/>
    <col min="65" max="16384" width="9.140625" style="188"/>
  </cols>
  <sheetData>
    <row r="1" spans="1:135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135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135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135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135" s="1" customFormat="1" x14ac:dyDescent="0.2"/>
    <row r="6" spans="1:135" s="1" customFormat="1" x14ac:dyDescent="0.2">
      <c r="B6" s="1" t="s">
        <v>85</v>
      </c>
      <c r="C6" s="203">
        <f>Dashboard!F23</f>
        <v>0.08</v>
      </c>
      <c r="D6" s="203">
        <f>1-C6</f>
        <v>0.92</v>
      </c>
      <c r="E6" s="203">
        <f t="shared" ref="E6:BP6" si="3">$D6</f>
        <v>0.92</v>
      </c>
      <c r="F6" s="203">
        <f t="shared" si="3"/>
        <v>0.92</v>
      </c>
      <c r="G6" s="203">
        <f t="shared" si="3"/>
        <v>0.92</v>
      </c>
      <c r="H6" s="203">
        <f t="shared" si="3"/>
        <v>0.92</v>
      </c>
      <c r="I6" s="203">
        <f t="shared" si="3"/>
        <v>0.92</v>
      </c>
      <c r="J6" s="203">
        <f t="shared" si="3"/>
        <v>0.92</v>
      </c>
      <c r="K6" s="203">
        <f t="shared" si="3"/>
        <v>0.92</v>
      </c>
      <c r="L6" s="203">
        <f t="shared" si="3"/>
        <v>0.92</v>
      </c>
      <c r="M6" s="203">
        <f t="shared" si="3"/>
        <v>0.92</v>
      </c>
      <c r="N6" s="203">
        <f t="shared" si="3"/>
        <v>0.92</v>
      </c>
      <c r="O6" s="203">
        <f t="shared" si="3"/>
        <v>0.92</v>
      </c>
      <c r="P6" s="203">
        <f t="shared" si="3"/>
        <v>0.92</v>
      </c>
      <c r="Q6" s="203">
        <f t="shared" si="3"/>
        <v>0.92</v>
      </c>
      <c r="R6" s="203">
        <f t="shared" si="3"/>
        <v>0.92</v>
      </c>
      <c r="S6" s="203">
        <f t="shared" si="3"/>
        <v>0.92</v>
      </c>
      <c r="T6" s="203">
        <f t="shared" si="3"/>
        <v>0.92</v>
      </c>
      <c r="U6" s="203">
        <f t="shared" si="3"/>
        <v>0.92</v>
      </c>
      <c r="V6" s="203">
        <f t="shared" si="3"/>
        <v>0.92</v>
      </c>
      <c r="W6" s="203">
        <f t="shared" si="3"/>
        <v>0.92</v>
      </c>
      <c r="X6" s="203">
        <f t="shared" si="3"/>
        <v>0.92</v>
      </c>
      <c r="Y6" s="203">
        <f t="shared" si="3"/>
        <v>0.92</v>
      </c>
      <c r="Z6" s="203">
        <f t="shared" si="3"/>
        <v>0.92</v>
      </c>
      <c r="AA6" s="203">
        <f t="shared" si="3"/>
        <v>0.92</v>
      </c>
      <c r="AB6" s="203">
        <f t="shared" si="3"/>
        <v>0.92</v>
      </c>
      <c r="AC6" s="203">
        <f t="shared" si="3"/>
        <v>0.92</v>
      </c>
      <c r="AD6" s="203">
        <f t="shared" si="3"/>
        <v>0.92</v>
      </c>
      <c r="AE6" s="203">
        <f t="shared" si="3"/>
        <v>0.92</v>
      </c>
      <c r="AF6" s="203">
        <f t="shared" si="3"/>
        <v>0.92</v>
      </c>
      <c r="AG6" s="203">
        <f t="shared" si="3"/>
        <v>0.92</v>
      </c>
      <c r="AH6" s="203">
        <f t="shared" si="3"/>
        <v>0.92</v>
      </c>
      <c r="AI6" s="203">
        <f t="shared" si="3"/>
        <v>0.92</v>
      </c>
      <c r="AJ6" s="203">
        <f t="shared" si="3"/>
        <v>0.92</v>
      </c>
      <c r="AK6" s="203">
        <f t="shared" si="3"/>
        <v>0.92</v>
      </c>
      <c r="AL6" s="203">
        <f t="shared" si="3"/>
        <v>0.92</v>
      </c>
      <c r="AM6" s="203">
        <f t="shared" si="3"/>
        <v>0.92</v>
      </c>
      <c r="AN6" s="203">
        <f t="shared" si="3"/>
        <v>0.92</v>
      </c>
      <c r="AO6" s="203">
        <f t="shared" si="3"/>
        <v>0.92</v>
      </c>
      <c r="AP6" s="203">
        <f t="shared" si="3"/>
        <v>0.92</v>
      </c>
      <c r="AQ6" s="203">
        <f t="shared" si="3"/>
        <v>0.92</v>
      </c>
      <c r="AR6" s="203">
        <f t="shared" si="3"/>
        <v>0.92</v>
      </c>
      <c r="AS6" s="203">
        <f t="shared" si="3"/>
        <v>0.92</v>
      </c>
      <c r="AT6" s="203">
        <f t="shared" si="3"/>
        <v>0.92</v>
      </c>
      <c r="AU6" s="203">
        <f t="shared" si="3"/>
        <v>0.92</v>
      </c>
      <c r="AV6" s="203">
        <f t="shared" si="3"/>
        <v>0.92</v>
      </c>
      <c r="AW6" s="203">
        <f t="shared" si="3"/>
        <v>0.92</v>
      </c>
      <c r="AX6" s="203">
        <f t="shared" si="3"/>
        <v>0.92</v>
      </c>
      <c r="AY6" s="203">
        <f t="shared" si="3"/>
        <v>0.92</v>
      </c>
      <c r="AZ6" s="203">
        <f t="shared" si="3"/>
        <v>0.92</v>
      </c>
      <c r="BA6" s="203">
        <f t="shared" si="3"/>
        <v>0.92</v>
      </c>
      <c r="BB6" s="203">
        <f t="shared" si="3"/>
        <v>0.92</v>
      </c>
      <c r="BC6" s="203">
        <f t="shared" si="3"/>
        <v>0.92</v>
      </c>
      <c r="BD6" s="203">
        <f t="shared" si="3"/>
        <v>0.92</v>
      </c>
      <c r="BE6" s="203">
        <f t="shared" si="3"/>
        <v>0.92</v>
      </c>
      <c r="BF6" s="203">
        <f t="shared" si="3"/>
        <v>0.92</v>
      </c>
      <c r="BG6" s="203">
        <f t="shared" si="3"/>
        <v>0.92</v>
      </c>
      <c r="BH6" s="203">
        <f t="shared" si="3"/>
        <v>0.92</v>
      </c>
      <c r="BI6" s="203">
        <f t="shared" si="3"/>
        <v>0.92</v>
      </c>
      <c r="BJ6" s="203">
        <f t="shared" si="3"/>
        <v>0.92</v>
      </c>
      <c r="BK6" s="203">
        <f t="shared" si="3"/>
        <v>0.92</v>
      </c>
      <c r="BL6" s="203">
        <f t="shared" si="3"/>
        <v>0.92</v>
      </c>
      <c r="BM6" s="203">
        <f t="shared" si="3"/>
        <v>0.92</v>
      </c>
      <c r="BN6" s="203">
        <f t="shared" si="3"/>
        <v>0.92</v>
      </c>
      <c r="BO6" s="203">
        <f t="shared" si="3"/>
        <v>0.92</v>
      </c>
      <c r="BP6" s="203">
        <f t="shared" si="3"/>
        <v>0.92</v>
      </c>
      <c r="BQ6" s="203">
        <f t="shared" ref="BQ6:EB6" si="4">$D6</f>
        <v>0.92</v>
      </c>
      <c r="BR6" s="203">
        <f t="shared" si="4"/>
        <v>0.92</v>
      </c>
      <c r="BS6" s="203">
        <f t="shared" si="4"/>
        <v>0.92</v>
      </c>
      <c r="BT6" s="203">
        <f t="shared" si="4"/>
        <v>0.92</v>
      </c>
      <c r="BU6" s="203">
        <f t="shared" si="4"/>
        <v>0.92</v>
      </c>
      <c r="BV6" s="203">
        <f t="shared" si="4"/>
        <v>0.92</v>
      </c>
      <c r="BW6" s="203">
        <f t="shared" si="4"/>
        <v>0.92</v>
      </c>
      <c r="BX6" s="203">
        <f t="shared" si="4"/>
        <v>0.92</v>
      </c>
      <c r="BY6" s="203">
        <f t="shared" si="4"/>
        <v>0.92</v>
      </c>
      <c r="BZ6" s="203">
        <f t="shared" si="4"/>
        <v>0.92</v>
      </c>
      <c r="CA6" s="203">
        <f t="shared" si="4"/>
        <v>0.92</v>
      </c>
      <c r="CB6" s="203">
        <f t="shared" si="4"/>
        <v>0.92</v>
      </c>
      <c r="CC6" s="203">
        <f t="shared" si="4"/>
        <v>0.92</v>
      </c>
      <c r="CD6" s="203">
        <f t="shared" si="4"/>
        <v>0.92</v>
      </c>
      <c r="CE6" s="203">
        <f t="shared" si="4"/>
        <v>0.92</v>
      </c>
      <c r="CF6" s="203">
        <f t="shared" si="4"/>
        <v>0.92</v>
      </c>
      <c r="CG6" s="203">
        <f t="shared" si="4"/>
        <v>0.92</v>
      </c>
      <c r="CH6" s="203">
        <f t="shared" si="4"/>
        <v>0.92</v>
      </c>
      <c r="CI6" s="203">
        <f t="shared" si="4"/>
        <v>0.92</v>
      </c>
      <c r="CJ6" s="203">
        <f t="shared" si="4"/>
        <v>0.92</v>
      </c>
      <c r="CK6" s="203">
        <f t="shared" si="4"/>
        <v>0.92</v>
      </c>
      <c r="CL6" s="203">
        <f t="shared" si="4"/>
        <v>0.92</v>
      </c>
      <c r="CM6" s="203">
        <f t="shared" si="4"/>
        <v>0.92</v>
      </c>
      <c r="CN6" s="203">
        <f t="shared" si="4"/>
        <v>0.92</v>
      </c>
      <c r="CO6" s="203">
        <f t="shared" si="4"/>
        <v>0.92</v>
      </c>
      <c r="CP6" s="203">
        <f t="shared" si="4"/>
        <v>0.92</v>
      </c>
      <c r="CQ6" s="203">
        <f t="shared" si="4"/>
        <v>0.92</v>
      </c>
      <c r="CR6" s="203">
        <f t="shared" si="4"/>
        <v>0.92</v>
      </c>
      <c r="CS6" s="203">
        <f t="shared" si="4"/>
        <v>0.92</v>
      </c>
      <c r="CT6" s="203">
        <f t="shared" si="4"/>
        <v>0.92</v>
      </c>
      <c r="CU6" s="203">
        <f t="shared" si="4"/>
        <v>0.92</v>
      </c>
      <c r="CV6" s="203">
        <f t="shared" si="4"/>
        <v>0.92</v>
      </c>
      <c r="CW6" s="203">
        <f t="shared" si="4"/>
        <v>0.92</v>
      </c>
      <c r="CX6" s="203">
        <f t="shared" si="4"/>
        <v>0.92</v>
      </c>
      <c r="CY6" s="203">
        <f t="shared" si="4"/>
        <v>0.92</v>
      </c>
      <c r="CZ6" s="203">
        <f t="shared" si="4"/>
        <v>0.92</v>
      </c>
      <c r="DA6" s="203">
        <f t="shared" si="4"/>
        <v>0.92</v>
      </c>
      <c r="DB6" s="203">
        <f t="shared" si="4"/>
        <v>0.92</v>
      </c>
      <c r="DC6" s="203">
        <f t="shared" si="4"/>
        <v>0.92</v>
      </c>
      <c r="DD6" s="203">
        <f t="shared" si="4"/>
        <v>0.92</v>
      </c>
      <c r="DE6" s="203">
        <f t="shared" si="4"/>
        <v>0.92</v>
      </c>
      <c r="DF6" s="203">
        <f t="shared" si="4"/>
        <v>0.92</v>
      </c>
      <c r="DG6" s="203">
        <f t="shared" si="4"/>
        <v>0.92</v>
      </c>
      <c r="DH6" s="203">
        <f t="shared" si="4"/>
        <v>0.92</v>
      </c>
      <c r="DI6" s="203">
        <f t="shared" si="4"/>
        <v>0.92</v>
      </c>
      <c r="DJ6" s="203">
        <f t="shared" si="4"/>
        <v>0.92</v>
      </c>
      <c r="DK6" s="203">
        <f t="shared" si="4"/>
        <v>0.92</v>
      </c>
      <c r="DL6" s="203">
        <f t="shared" si="4"/>
        <v>0.92</v>
      </c>
      <c r="DM6" s="203">
        <f t="shared" si="4"/>
        <v>0.92</v>
      </c>
      <c r="DN6" s="203">
        <f t="shared" si="4"/>
        <v>0.92</v>
      </c>
      <c r="DO6" s="203">
        <f t="shared" si="4"/>
        <v>0.92</v>
      </c>
      <c r="DP6" s="203">
        <f t="shared" si="4"/>
        <v>0.92</v>
      </c>
      <c r="DQ6" s="203">
        <f t="shared" si="4"/>
        <v>0.92</v>
      </c>
      <c r="DR6" s="203">
        <f t="shared" si="4"/>
        <v>0.92</v>
      </c>
      <c r="DS6" s="203">
        <f t="shared" si="4"/>
        <v>0.92</v>
      </c>
      <c r="DT6" s="203">
        <f t="shared" si="4"/>
        <v>0.92</v>
      </c>
      <c r="DU6" s="203">
        <f t="shared" si="4"/>
        <v>0.92</v>
      </c>
      <c r="DV6" s="203">
        <f t="shared" si="4"/>
        <v>0.92</v>
      </c>
      <c r="DW6" s="203">
        <f t="shared" si="4"/>
        <v>0.92</v>
      </c>
      <c r="DX6" s="203">
        <f t="shared" si="4"/>
        <v>0.92</v>
      </c>
      <c r="DY6" s="203">
        <f t="shared" si="4"/>
        <v>0.92</v>
      </c>
      <c r="DZ6" s="203">
        <f t="shared" si="4"/>
        <v>0.92</v>
      </c>
      <c r="EA6" s="203">
        <f t="shared" si="4"/>
        <v>0.92</v>
      </c>
      <c r="EB6" s="203">
        <f t="shared" si="4"/>
        <v>0.92</v>
      </c>
      <c r="EC6" s="203">
        <f>$D6</f>
        <v>0.92</v>
      </c>
      <c r="ED6" s="203">
        <f>$D6</f>
        <v>0.92</v>
      </c>
      <c r="EE6" s="203">
        <f>$D6</f>
        <v>0.92</v>
      </c>
    </row>
    <row r="7" spans="1:135" s="1" customFormat="1" x14ac:dyDescent="0.2">
      <c r="B7" s="1" t="s">
        <v>151</v>
      </c>
      <c r="C7" s="203">
        <f>Dashboard!G45</f>
        <v>0.3</v>
      </c>
    </row>
    <row r="8" spans="1:135" x14ac:dyDescent="0.2">
      <c r="B8" s="7" t="s">
        <v>50</v>
      </c>
      <c r="E8" s="71">
        <f>_xlfn.XLOOKUP(E1,'Insurance Business Model'!$F1:$BN1,'Insurance Business Model'!$F18:$BN18,0,0)*$C$7</f>
        <v>7.3874999999999993</v>
      </c>
      <c r="F8" s="71">
        <f>_xlfn.XLOOKUP(F1,'Insurance Business Model'!$F1:$BN1,'Insurance Business Model'!$F18:$BN18,0,0)*$C$7</f>
        <v>8.8280624999999997</v>
      </c>
      <c r="G8" s="71">
        <f>_xlfn.XLOOKUP(G1,'Insurance Business Model'!$F1:$BN1,'Insurance Business Model'!$F18:$BN18,0,0)*$C$7</f>
        <v>10.261422187500001</v>
      </c>
      <c r="H8" s="71">
        <f>_xlfn.XLOOKUP(H1,'Insurance Business Model'!$F1:$BN1,'Insurance Business Model'!$F18:$BN18,0,0)*$C$7</f>
        <v>11.6876150765625</v>
      </c>
      <c r="I8" s="71">
        <f>_xlfn.XLOOKUP(I1,'Insurance Business Model'!$F1:$BN1,'Insurance Business Model'!$F18:$BN18,0,0)*$C$7</f>
        <v>13.106677001179689</v>
      </c>
      <c r="J8" s="71">
        <f>_xlfn.XLOOKUP(J1,'Insurance Business Model'!$F1:$BN1,'Insurance Business Model'!$F18:$BN18,0,0)*$C$7</f>
        <v>14.518643616173788</v>
      </c>
      <c r="K8" s="71">
        <f>_xlfn.XLOOKUP(K1,'Insurance Business Model'!$F1:$BN1,'Insurance Business Model'!$F18:$BN18,0,0)*$C$7</f>
        <v>15.923550398092919</v>
      </c>
      <c r="L8" s="71">
        <f>_xlfn.XLOOKUP(L1,'Insurance Business Model'!$F1:$BN1,'Insurance Business Model'!$F18:$BN18,0,0)*$C$7</f>
        <v>17.321432646102455</v>
      </c>
      <c r="M8" s="71">
        <f>_xlfn.XLOOKUP(M1,'Insurance Business Model'!$F1:$BN1,'Insurance Business Model'!$F18:$BN18,0,0)*$C$7</f>
        <v>18.712325482871943</v>
      </c>
      <c r="N8" s="71">
        <f>_xlfn.XLOOKUP(N1,'Insurance Business Model'!$F1:$BN1,'Insurance Business Model'!$F18:$BN18,0,0)*$C$7</f>
        <v>20.096263855457583</v>
      </c>
      <c r="O8" s="71">
        <f>_xlfn.XLOOKUP(O1,'Insurance Business Model'!$F1:$BN1,'Insurance Business Model'!$F18:$BN18,0,0)*$C$7</f>
        <v>21.473282536180299</v>
      </c>
      <c r="P8" s="71">
        <f>_xlfn.XLOOKUP(P1,'Insurance Business Model'!$F1:$BN1,'Insurance Business Model'!$F18:$BN18,0,0)*$C$7</f>
        <v>26.090196080138906</v>
      </c>
      <c r="Q8" s="71">
        <f>_xlfn.XLOOKUP(Q1,'Insurance Business Model'!$F1:$BN1,'Insurance Business Model'!$F18:$BN18,0,0)*$C$7</f>
        <v>27.647245099738214</v>
      </c>
      <c r="R8" s="71">
        <f>_xlfn.XLOOKUP(R1,'Insurance Business Model'!$F1:$BN1,'Insurance Business Model'!$F18:$BN18,0,0)*$C$7</f>
        <v>29.19650887423952</v>
      </c>
      <c r="S8" s="71">
        <f>_xlfn.XLOOKUP(S1,'Insurance Business Model'!$F1:$BN1,'Insurance Business Model'!$F18:$BN18,0,0)*$C$7</f>
        <v>30.738026329868323</v>
      </c>
      <c r="T8" s="71">
        <f>_xlfn.XLOOKUP(T1,'Insurance Business Model'!$F1:$BN1,'Insurance Business Model'!$F18:$BN18,0,0)*$C$7</f>
        <v>32.271836198218985</v>
      </c>
      <c r="U8" s="71">
        <f>_xlfn.XLOOKUP(U1,'Insurance Business Model'!$F1:$BN1,'Insurance Business Model'!$F18:$BN18,0,0)*$C$7</f>
        <v>33.797977017227886</v>
      </c>
      <c r="V8" s="71">
        <f>_xlfn.XLOOKUP(V1,'Insurance Business Model'!$F1:$BN1,'Insurance Business Model'!$F18:$BN18,0,0)*$C$7</f>
        <v>35.316487132141745</v>
      </c>
      <c r="W8" s="71">
        <f>_xlfn.XLOOKUP(W1,'Insurance Business Model'!$F1:$BN1,'Insurance Business Model'!$F18:$BN18,0,0)*$C$7</f>
        <v>36.82740469648104</v>
      </c>
      <c r="X8" s="71">
        <f>_xlfn.XLOOKUP(X1,'Insurance Business Model'!$F1:$BN1,'Insurance Business Model'!$F18:$BN18,0,0)*$C$7</f>
        <v>38.330767672998633</v>
      </c>
      <c r="Y8" s="71">
        <f>_xlfn.XLOOKUP(Y1,'Insurance Business Model'!$F1:$BN1,'Insurance Business Model'!$F18:$BN18,0,0)*$C$7</f>
        <v>39.82661383463364</v>
      </c>
      <c r="Z8" s="71">
        <f>_xlfn.XLOOKUP(Z1,'Insurance Business Model'!$F1:$BN1,'Insurance Business Model'!$F18:$BN18,0,0)*$C$7</f>
        <v>41.314980765460476</v>
      </c>
      <c r="AA8" s="71">
        <f>_xlfn.XLOOKUP(AA1,'Insurance Business Model'!$F1:$BN1,'Insurance Business Model'!$F18:$BN18,0,0)*$C$7</f>
        <v>42.795905861633173</v>
      </c>
      <c r="AB8" s="71">
        <f>_xlfn.XLOOKUP(AB1,'Insurance Business Model'!$F1:$BN1,'Insurance Business Model'!$F18:$BN18,0,0)*$C$7</f>
        <v>49.778510498125449</v>
      </c>
      <c r="AC8" s="71">
        <f>_xlfn.XLOOKUP(AC1,'Insurance Business Model'!$F1:$BN1,'Insurance Business Model'!$F18:$BN18,0,0)*$C$7</f>
        <v>51.427117945634812</v>
      </c>
      <c r="AD8" s="71">
        <f>_xlfn.XLOOKUP(AD1,'Insurance Business Model'!$F1:$BN1,'Insurance Business Model'!$F18:$BN18,0,0)*$C$7</f>
        <v>53.067482355906641</v>
      </c>
      <c r="AE8" s="71">
        <f>_xlfn.XLOOKUP(AE1,'Insurance Business Model'!$F1:$BN1,'Insurance Business Model'!$F18:$BN18,0,0)*$C$7</f>
        <v>54.699644944127108</v>
      </c>
      <c r="AF8" s="71">
        <f>_xlfn.XLOOKUP(AF1,'Insurance Business Model'!$F1:$BN1,'Insurance Business Model'!$F18:$BN18,0,0)*$C$7</f>
        <v>56.323646719406476</v>
      </c>
      <c r="AG8" s="71">
        <f>_xlfn.XLOOKUP(AG1,'Insurance Business Model'!$F1:$BN1,'Insurance Business Model'!$F18:$BN18,0,0)*$C$7</f>
        <v>57.939528485809447</v>
      </c>
      <c r="AH8" s="71">
        <f>_xlfn.XLOOKUP(AH1,'Insurance Business Model'!$F1:$BN1,'Insurance Business Model'!$F18:$BN18,0,0)*$C$7</f>
        <v>59.547330843380401</v>
      </c>
      <c r="AI8" s="71">
        <f>_xlfn.XLOOKUP(AI1,'Insurance Business Model'!$F1:$BN1,'Insurance Business Model'!$F18:$BN18,0,0)*$C$7</f>
        <v>61.147094189163496</v>
      </c>
      <c r="AJ8" s="71">
        <f>_xlfn.XLOOKUP(AJ1,'Insurance Business Model'!$F1:$BN1,'Insurance Business Model'!$F18:$BN18,0,0)*$C$7</f>
        <v>62.738858718217685</v>
      </c>
      <c r="AK8" s="71">
        <f>_xlfn.XLOOKUP(AK1,'Insurance Business Model'!$F1:$BN1,'Insurance Business Model'!$F18:$BN18,0,0)*$C$7</f>
        <v>64.322664424626595</v>
      </c>
      <c r="AL8" s="71">
        <f>_xlfn.XLOOKUP(AL1,'Insurance Business Model'!$F1:$BN1,'Insurance Business Model'!$F18:$BN18,0,0)*$C$7</f>
        <v>65.898551102503461</v>
      </c>
      <c r="AM8" s="71">
        <f>_xlfn.XLOOKUP(AM1,'Insurance Business Model'!$F1:$BN1,'Insurance Business Model'!$F18:$BN18,0,0)*$C$7</f>
        <v>67.466558346990936</v>
      </c>
      <c r="AN8" s="71">
        <f>_xlfn.XLOOKUP(AN1,'Insurance Business Model'!$F1:$BN1,'Insurance Business Model'!$F18:$BN18,0,0)*$C$7</f>
        <v>76.666046960580758</v>
      </c>
      <c r="AO8" s="71">
        <f>_xlfn.XLOOKUP(AO1,'Insurance Business Model'!$F1:$BN1,'Insurance Business Model'!$F18:$BN18,0,0)*$C$7</f>
        <v>78.390216725777847</v>
      </c>
      <c r="AP8" s="71">
        <f>_xlfn.XLOOKUP(AP1,'Insurance Business Model'!$F1:$BN1,'Insurance Business Model'!$F18:$BN18,0,0)*$C$7</f>
        <v>80.105765642148967</v>
      </c>
      <c r="AQ8" s="71">
        <f>_xlfn.XLOOKUP(AQ1,'Insurance Business Model'!$F1:$BN1,'Insurance Business Model'!$F18:$BN18,0,0)*$C$7</f>
        <v>81.812736813938216</v>
      </c>
      <c r="AR8" s="71">
        <f>_xlfn.XLOOKUP(AR1,'Insurance Business Model'!$F1:$BN1,'Insurance Business Model'!$F18:$BN18,0,0)*$C$7</f>
        <v>83.511173129868538</v>
      </c>
      <c r="AS8" s="71">
        <f>_xlfn.XLOOKUP(AS1,'Insurance Business Model'!$F1:$BN1,'Insurance Business Model'!$F18:$BN18,0,0)*$C$7</f>
        <v>85.201117264219178</v>
      </c>
      <c r="AT8" s="71">
        <f>_xlfn.XLOOKUP(AT1,'Insurance Business Model'!$F1:$BN1,'Insurance Business Model'!$F18:$BN18,0,0)*$C$7</f>
        <v>86.882611677898097</v>
      </c>
      <c r="AU8" s="71">
        <f>_xlfn.XLOOKUP(AU1,'Insurance Business Model'!$F1:$BN1,'Insurance Business Model'!$F18:$BN18,0,0)*$C$7</f>
        <v>88.555698619508604</v>
      </c>
      <c r="AV8" s="71">
        <f>_xlfn.XLOOKUP(AV1,'Insurance Business Model'!$F1:$BN1,'Insurance Business Model'!$F18:$BN18,0,0)*$C$7</f>
        <v>90.220420126411057</v>
      </c>
      <c r="AW8" s="71">
        <f>_xlfn.XLOOKUP(AW1,'Insurance Business Model'!$F1:$BN1,'Insurance Business Model'!$F18:$BN18,0,0)*$C$7</f>
        <v>91.876818025779002</v>
      </c>
      <c r="AX8" s="71">
        <f>_xlfn.XLOOKUP(AX1,'Insurance Business Model'!$F1:$BN1,'Insurance Business Model'!$F18:$BN18,0,0)*$C$7</f>
        <v>93.524933935650097</v>
      </c>
      <c r="AY8" s="71">
        <f>_xlfn.XLOOKUP(AY1,'Insurance Business Model'!$F1:$BN1,'Insurance Business Model'!$F18:$BN18,0,0)*$C$7</f>
        <v>95.16480926597184</v>
      </c>
      <c r="AZ8" s="71">
        <f>_xlfn.XLOOKUP(AZ1,'Insurance Business Model'!$F1:$BN1,'Insurance Business Model'!$F18:$BN18,0,0)*$C$7</f>
        <v>106.44168659384115</v>
      </c>
      <c r="BA8" s="71">
        <f>_xlfn.XLOOKUP(BA1,'Insurance Business Model'!$F1:$BN1,'Insurance Business Model'!$F18:$BN18,0,0)*$C$7</f>
        <v>108.22697816087195</v>
      </c>
      <c r="BB8" s="71">
        <f>_xlfn.XLOOKUP(BB1,'Insurance Business Model'!$F1:$BN1,'Insurance Business Model'!$F18:$BN18,0,0)*$C$7</f>
        <v>110.00334327006759</v>
      </c>
      <c r="BC8" s="71">
        <f>_xlfn.XLOOKUP(BC1,'Insurance Business Model'!$F1:$BN1,'Insurance Business Model'!$F18:$BN18,0,0)*$C$7</f>
        <v>111.77082655371726</v>
      </c>
      <c r="BD8" s="71">
        <f>_xlfn.XLOOKUP(BD1,'Insurance Business Model'!$F1:$BN1,'Insurance Business Model'!$F18:$BN18,0,0)*$C$7</f>
        <v>113.52947242094869</v>
      </c>
      <c r="BE8" s="71">
        <f>_xlfn.XLOOKUP(BE1,'Insurance Business Model'!$F1:$BN1,'Insurance Business Model'!$F18:$BN18,0,0)*$C$7</f>
        <v>115.27932505884394</v>
      </c>
      <c r="BF8" s="71">
        <f>_xlfn.XLOOKUP(BF1,'Insurance Business Model'!$F1:$BN1,'Insurance Business Model'!$F18:$BN18,0,0)*$C$7</f>
        <v>117.02042843354971</v>
      </c>
      <c r="BG8" s="71">
        <f>_xlfn.XLOOKUP(BG1,'Insurance Business Model'!$F1:$BN1,'Insurance Business Model'!$F18:$BN18,0,0)*$C$7</f>
        <v>118.75282629138196</v>
      </c>
      <c r="BH8" s="71">
        <f>_xlfn.XLOOKUP(BH1,'Insurance Business Model'!$F1:$BN1,'Insurance Business Model'!$F18:$BN18,0,0)*$C$7</f>
        <v>120.47656215992505</v>
      </c>
      <c r="BI8" s="71">
        <f>_xlfn.XLOOKUP(BI1,'Insurance Business Model'!$F1:$BN1,'Insurance Business Model'!$F18:$BN18,0,0)*$C$7</f>
        <v>122.19167934912542</v>
      </c>
      <c r="BJ8" s="71">
        <f>_xlfn.XLOOKUP(BJ1,'Insurance Business Model'!$F1:$BN1,'Insurance Business Model'!$F18:$BN18,0,0)*$C$7</f>
        <v>123.89822095237979</v>
      </c>
      <c r="BK8" s="71">
        <f>_xlfn.XLOOKUP(BK1,'Insurance Business Model'!$F1:$BN1,'Insurance Business Model'!$F18:$BN18,0,0)*$C$7</f>
        <v>125.59622984761788</v>
      </c>
      <c r="BL8" s="71">
        <f>_xlfn.XLOOKUP(BL1,'Insurance Business Model'!$F1:$BN1,'Insurance Business Model'!$F18:$BN18,0,0)*$C$7</f>
        <v>127.28574869837978</v>
      </c>
    </row>
    <row r="9" spans="1:135" x14ac:dyDescent="0.2">
      <c r="B9" s="189" t="s">
        <v>116</v>
      </c>
      <c r="C9" s="190">
        <f>'Pricing Model'!S7</f>
        <v>9000</v>
      </c>
    </row>
    <row r="10" spans="1:135" x14ac:dyDescent="0.2">
      <c r="B10" s="7" t="s">
        <v>86</v>
      </c>
      <c r="E10" s="191">
        <f>E8</f>
        <v>7.3874999999999993</v>
      </c>
      <c r="F10" s="191">
        <f t="shared" ref="F10:BL10" si="5">SUM(F15:F74)</f>
        <v>8.8280624999999997</v>
      </c>
      <c r="G10" s="191">
        <f t="shared" si="5"/>
        <v>10.261422187500001</v>
      </c>
      <c r="H10" s="191">
        <f t="shared" si="5"/>
        <v>11.6876150765625</v>
      </c>
      <c r="I10" s="191">
        <f t="shared" si="5"/>
        <v>13.106677001179689</v>
      </c>
      <c r="J10" s="191">
        <f t="shared" si="5"/>
        <v>14.518643616173788</v>
      </c>
      <c r="K10" s="191">
        <f t="shared" si="5"/>
        <v>15.923550398092919</v>
      </c>
      <c r="L10" s="191">
        <f t="shared" si="5"/>
        <v>17.321432646102455</v>
      </c>
      <c r="M10" s="191">
        <f t="shared" si="5"/>
        <v>18.712325482871943</v>
      </c>
      <c r="N10" s="191">
        <f t="shared" si="5"/>
        <v>20.096263855457583</v>
      </c>
      <c r="O10" s="191">
        <f t="shared" si="5"/>
        <v>21.473282536180299</v>
      </c>
      <c r="P10" s="191">
        <f t="shared" si="5"/>
        <v>26.090196080138906</v>
      </c>
      <c r="Q10" s="191">
        <f t="shared" si="5"/>
        <v>27.647245099738214</v>
      </c>
      <c r="R10" s="191">
        <f t="shared" si="5"/>
        <v>29.19650887423952</v>
      </c>
      <c r="S10" s="191">
        <f t="shared" si="5"/>
        <v>30.738026329868323</v>
      </c>
      <c r="T10" s="191">
        <f t="shared" si="5"/>
        <v>32.271836198218985</v>
      </c>
      <c r="U10" s="191">
        <f t="shared" si="5"/>
        <v>33.797977017227886</v>
      </c>
      <c r="V10" s="191">
        <f>SUM(V15:V74)</f>
        <v>35.316487132141745</v>
      </c>
      <c r="W10" s="191">
        <f>SUM(W15:W74)</f>
        <v>43.623904696481041</v>
      </c>
      <c r="X10" s="191">
        <f t="shared" si="5"/>
        <v>46.452585172998631</v>
      </c>
      <c r="Y10" s="191">
        <f>SUM(Y15:Y74)</f>
        <v>49.267122247133642</v>
      </c>
      <c r="Z10" s="191">
        <f t="shared" si="5"/>
        <v>52.067586635897975</v>
      </c>
      <c r="AA10" s="191">
        <f t="shared" si="5"/>
        <v>54.854048702718487</v>
      </c>
      <c r="AB10" s="191">
        <f t="shared" si="5"/>
        <v>63.135662625005338</v>
      </c>
      <c r="AC10" s="191">
        <f>SUM(AC15:AC74)</f>
        <v>66.076784311880303</v>
      </c>
      <c r="AD10" s="191">
        <f t="shared" si="5"/>
        <v>69.003200390320899</v>
      </c>
      <c r="AE10" s="191">
        <f t="shared" si="5"/>
        <v>71.914984388369305</v>
      </c>
      <c r="AF10" s="191">
        <f t="shared" si="5"/>
        <v>74.812209466427447</v>
      </c>
      <c r="AG10" s="191">
        <f t="shared" si="5"/>
        <v>77.694948419095326</v>
      </c>
      <c r="AH10" s="191">
        <f t="shared" si="5"/>
        <v>83.55031123710819</v>
      </c>
      <c r="AI10" s="191">
        <f t="shared" si="5"/>
        <v>86.582559680922657</v>
      </c>
      <c r="AJ10" s="191">
        <f t="shared" si="5"/>
        <v>89.599646882518044</v>
      </c>
      <c r="AK10" s="191">
        <f t="shared" si="5"/>
        <v>92.601648648105453</v>
      </c>
      <c r="AL10" s="191">
        <f t="shared" si="5"/>
        <v>95.588640404864933</v>
      </c>
      <c r="AM10" s="191">
        <f t="shared" si="5"/>
        <v>98.560697202840601</v>
      </c>
      <c r="AN10" s="191">
        <f t="shared" si="5"/>
        <v>109.15721512215117</v>
      </c>
      <c r="AO10" s="191">
        <f t="shared" si="5"/>
        <v>118.52420904654041</v>
      </c>
      <c r="AP10" s="191">
        <f t="shared" si="5"/>
        <v>122.8421440013077</v>
      </c>
      <c r="AQ10" s="191">
        <f t="shared" si="5"/>
        <v>127.13848928130116</v>
      </c>
      <c r="AR10" s="191">
        <f t="shared" si="5"/>
        <v>131.41335283489468</v>
      </c>
      <c r="AS10" s="191">
        <f t="shared" si="5"/>
        <v>135.66684207072018</v>
      </c>
      <c r="AT10" s="191">
        <f t="shared" si="5"/>
        <v>144.967421292903</v>
      </c>
      <c r="AU10" s="191">
        <f t="shared" si="5"/>
        <v>149.34634018643848</v>
      </c>
      <c r="AV10" s="191">
        <f t="shared" si="5"/>
        <v>153.70336448550628</v>
      </c>
      <c r="AW10" s="191">
        <f t="shared" si="5"/>
        <v>158.03860366307876</v>
      </c>
      <c r="AX10" s="191">
        <f t="shared" si="5"/>
        <v>162.35216664476337</v>
      </c>
      <c r="AY10" s="191">
        <f t="shared" si="5"/>
        <v>166.64416181153956</v>
      </c>
      <c r="AZ10" s="191">
        <f t="shared" si="5"/>
        <v>183.30797293198071</v>
      </c>
      <c r="BA10" s="191">
        <f t="shared" si="5"/>
        <v>187.88293306732078</v>
      </c>
      <c r="BB10" s="191">
        <f t="shared" si="5"/>
        <v>192.43501840198419</v>
      </c>
      <c r="BC10" s="191">
        <f t="shared" si="5"/>
        <v>196.96434330997428</v>
      </c>
      <c r="BD10" s="191">
        <f t="shared" si="5"/>
        <v>201.47102159342444</v>
      </c>
      <c r="BE10" s="191">
        <f t="shared" si="5"/>
        <v>205.95516648545728</v>
      </c>
      <c r="BF10" s="191">
        <f t="shared" si="5"/>
        <v>217.44506634592881</v>
      </c>
      <c r="BG10" s="191">
        <f t="shared" si="5"/>
        <v>227.79509861419916</v>
      </c>
      <c r="BH10" s="191">
        <f t="shared" si="5"/>
        <v>233.49133464112816</v>
      </c>
      <c r="BI10" s="191">
        <f t="shared" si="5"/>
        <v>239.15908948792247</v>
      </c>
      <c r="BJ10" s="191">
        <f t="shared" si="5"/>
        <v>244.79850556048291</v>
      </c>
      <c r="BK10" s="191">
        <f t="shared" si="5"/>
        <v>250.40972455268047</v>
      </c>
      <c r="BL10" s="191">
        <f t="shared" si="5"/>
        <v>260.65577628785059</v>
      </c>
    </row>
    <row r="11" spans="1:135" x14ac:dyDescent="0.2">
      <c r="B11" s="1" t="s">
        <v>110</v>
      </c>
      <c r="E11" s="190">
        <f>E10*$C$9</f>
        <v>66487.5</v>
      </c>
      <c r="F11" s="190">
        <f t="shared" ref="F11:BL11" si="6">F10*$C$9</f>
        <v>79452.5625</v>
      </c>
      <c r="G11" s="190">
        <f t="shared" si="6"/>
        <v>92352.79968750001</v>
      </c>
      <c r="H11" s="190">
        <f t="shared" si="6"/>
        <v>105188.5356890625</v>
      </c>
      <c r="I11" s="190">
        <f t="shared" si="6"/>
        <v>117960.0930106172</v>
      </c>
      <c r="J11" s="190">
        <f t="shared" si="6"/>
        <v>130667.79254556409</v>
      </c>
      <c r="K11" s="190">
        <f t="shared" si="6"/>
        <v>143311.95358283629</v>
      </c>
      <c r="L11" s="190">
        <f t="shared" si="6"/>
        <v>155892.89381492211</v>
      </c>
      <c r="M11" s="190">
        <f t="shared" si="6"/>
        <v>168410.92934584749</v>
      </c>
      <c r="N11" s="190">
        <f t="shared" si="6"/>
        <v>180866.37469911826</v>
      </c>
      <c r="O11" s="190">
        <f t="shared" si="6"/>
        <v>193259.54282562269</v>
      </c>
      <c r="P11" s="190">
        <f>P10*$C$9</f>
        <v>234811.76472125016</v>
      </c>
      <c r="Q11" s="190">
        <f t="shared" si="6"/>
        <v>248825.20589764393</v>
      </c>
      <c r="R11" s="190">
        <f t="shared" si="6"/>
        <v>262768.57986815565</v>
      </c>
      <c r="S11" s="190">
        <f t="shared" si="6"/>
        <v>276642.23696881492</v>
      </c>
      <c r="T11" s="190">
        <f t="shared" si="6"/>
        <v>290446.52578397084</v>
      </c>
      <c r="U11" s="190">
        <f t="shared" si="6"/>
        <v>304181.79315505095</v>
      </c>
      <c r="V11" s="190">
        <f t="shared" si="6"/>
        <v>317848.38418927573</v>
      </c>
      <c r="W11" s="190">
        <f t="shared" si="6"/>
        <v>392615.14226832939</v>
      </c>
      <c r="X11" s="190">
        <f t="shared" si="6"/>
        <v>418073.26655698766</v>
      </c>
      <c r="Y11" s="190">
        <f t="shared" si="6"/>
        <v>443404.10022420279</v>
      </c>
      <c r="Z11" s="190">
        <f t="shared" si="6"/>
        <v>468608.2797230818</v>
      </c>
      <c r="AA11" s="190">
        <f t="shared" si="6"/>
        <v>493686.43832446641</v>
      </c>
      <c r="AB11" s="190">
        <f t="shared" si="6"/>
        <v>568220.96362504805</v>
      </c>
      <c r="AC11" s="190">
        <f t="shared" si="6"/>
        <v>594691.05880692275</v>
      </c>
      <c r="AD11" s="190">
        <f t="shared" si="6"/>
        <v>621028.80351288815</v>
      </c>
      <c r="AE11" s="190">
        <f t="shared" si="6"/>
        <v>647234.85949532373</v>
      </c>
      <c r="AF11" s="190">
        <f t="shared" si="6"/>
        <v>673309.88519784703</v>
      </c>
      <c r="AG11" s="190">
        <f t="shared" si="6"/>
        <v>699254.53577185795</v>
      </c>
      <c r="AH11" s="190">
        <f t="shared" si="6"/>
        <v>751952.80113397376</v>
      </c>
      <c r="AI11" s="190">
        <f t="shared" si="6"/>
        <v>779243.0371283039</v>
      </c>
      <c r="AJ11" s="190">
        <f t="shared" si="6"/>
        <v>806396.82194266235</v>
      </c>
      <c r="AK11" s="190">
        <f t="shared" si="6"/>
        <v>833414.83783294912</v>
      </c>
      <c r="AL11" s="190">
        <f>AL10*$C$9</f>
        <v>860297.76364378445</v>
      </c>
      <c r="AM11" s="190">
        <f t="shared" si="6"/>
        <v>887046.2748255654</v>
      </c>
      <c r="AN11" s="190">
        <f t="shared" si="6"/>
        <v>982414.93609936058</v>
      </c>
      <c r="AO11" s="190">
        <f t="shared" si="6"/>
        <v>1066717.8814188635</v>
      </c>
      <c r="AP11" s="190">
        <f t="shared" si="6"/>
        <v>1105579.2960117692</v>
      </c>
      <c r="AQ11" s="190">
        <f t="shared" si="6"/>
        <v>1144246.4035317104</v>
      </c>
      <c r="AR11" s="190">
        <f t="shared" si="6"/>
        <v>1182720.1755140522</v>
      </c>
      <c r="AS11" s="190">
        <f t="shared" si="6"/>
        <v>1221001.5786364817</v>
      </c>
      <c r="AT11" s="190">
        <f t="shared" si="6"/>
        <v>1304706.791636127</v>
      </c>
      <c r="AU11" s="190">
        <f t="shared" si="6"/>
        <v>1344117.0616779462</v>
      </c>
      <c r="AV11" s="190">
        <f t="shared" si="6"/>
        <v>1383330.2803695565</v>
      </c>
      <c r="AW11" s="190">
        <f t="shared" si="6"/>
        <v>1422347.4329677089</v>
      </c>
      <c r="AX11" s="190">
        <f t="shared" si="6"/>
        <v>1461169.4998028704</v>
      </c>
      <c r="AY11" s="190">
        <f t="shared" si="6"/>
        <v>1499797.4563038561</v>
      </c>
      <c r="AZ11" s="190">
        <f t="shared" si="6"/>
        <v>1649771.7563878265</v>
      </c>
      <c r="BA11" s="190">
        <f t="shared" si="6"/>
        <v>1690946.3976058869</v>
      </c>
      <c r="BB11" s="190">
        <f t="shared" si="6"/>
        <v>1731915.1656178578</v>
      </c>
      <c r="BC11" s="190">
        <f t="shared" si="6"/>
        <v>1772679.0897897684</v>
      </c>
      <c r="BD11" s="190">
        <f t="shared" si="6"/>
        <v>1813239.19434082</v>
      </c>
      <c r="BE11" s="190">
        <f t="shared" si="6"/>
        <v>1853596.4983691156</v>
      </c>
      <c r="BF11" s="190">
        <f t="shared" si="6"/>
        <v>1957005.5971133593</v>
      </c>
      <c r="BG11" s="190">
        <f t="shared" si="6"/>
        <v>2050155.8875277925</v>
      </c>
      <c r="BH11" s="190">
        <f t="shared" si="6"/>
        <v>2101422.0117701534</v>
      </c>
      <c r="BI11" s="190">
        <f t="shared" si="6"/>
        <v>2152431.8053913023</v>
      </c>
      <c r="BJ11" s="190">
        <f t="shared" si="6"/>
        <v>2203186.5500443461</v>
      </c>
      <c r="BK11" s="190">
        <f t="shared" si="6"/>
        <v>2253687.5209741243</v>
      </c>
      <c r="BL11" s="190">
        <f t="shared" si="6"/>
        <v>2345901.9865906551</v>
      </c>
    </row>
    <row r="12" spans="1:135" x14ac:dyDescent="0.2">
      <c r="B12" s="192" t="s">
        <v>92</v>
      </c>
      <c r="C12" s="291"/>
      <c r="E12" s="190">
        <f>$C$9*E8*Dashboard!$F25</f>
        <v>66487.5</v>
      </c>
      <c r="F12" s="190">
        <f>$C$9*F8*Dashboard!$F25</f>
        <v>79452.5625</v>
      </c>
      <c r="G12" s="190">
        <f>$C$9*G8*Dashboard!$F25</f>
        <v>92352.79968750001</v>
      </c>
      <c r="H12" s="190">
        <f>$C$9*H8*Dashboard!$F25</f>
        <v>105188.5356890625</v>
      </c>
      <c r="I12" s="190">
        <f>$C$9*I8*Dashboard!$F25</f>
        <v>117960.0930106172</v>
      </c>
      <c r="J12" s="190">
        <f>$C$9*J8*Dashboard!$F25</f>
        <v>130667.79254556409</v>
      </c>
      <c r="K12" s="190">
        <f>$C$9*K8*Dashboard!$F25</f>
        <v>143311.95358283629</v>
      </c>
      <c r="L12" s="190">
        <f>$C$9*L8*Dashboard!$F25</f>
        <v>155892.89381492211</v>
      </c>
      <c r="M12" s="190">
        <f>$C$9*M8*Dashboard!$F25</f>
        <v>168410.92934584749</v>
      </c>
      <c r="N12" s="190">
        <f>$C$9*N8*Dashboard!$F25</f>
        <v>180866.37469911826</v>
      </c>
      <c r="O12" s="190">
        <f>$C$9*O8*Dashboard!$F25</f>
        <v>193259.54282562269</v>
      </c>
      <c r="P12" s="190">
        <f>$C$9*P8*Dashboard!$F25</f>
        <v>234811.76472125016</v>
      </c>
      <c r="Q12" s="190">
        <f>$C$9*Q8*Dashboard!$F25</f>
        <v>248825.20589764393</v>
      </c>
      <c r="R12" s="190">
        <f>$C$9*R8*Dashboard!$F25</f>
        <v>262768.57986815565</v>
      </c>
      <c r="S12" s="190">
        <f>$C$9*S8*Dashboard!$F25</f>
        <v>276642.23696881492</v>
      </c>
      <c r="T12" s="190">
        <f>$C$9*T8*Dashboard!$F25</f>
        <v>290446.52578397084</v>
      </c>
      <c r="U12" s="190">
        <f>$C$9*U8*Dashboard!$F25</f>
        <v>304181.79315505095</v>
      </c>
      <c r="V12" s="190">
        <f>$C$9*V8*Dashboard!$F25</f>
        <v>317848.38418927573</v>
      </c>
      <c r="W12" s="190">
        <f>$C$9*W8*Dashboard!$F25</f>
        <v>331446.64226832933</v>
      </c>
      <c r="X12" s="190">
        <f>$C$9*X8*Dashboard!$F25</f>
        <v>344976.90905698767</v>
      </c>
      <c r="Y12" s="190">
        <f>$C$9*Y8*Dashboard!$F25</f>
        <v>358439.52451170277</v>
      </c>
      <c r="Z12" s="190">
        <f>$C$9*Z8*Dashboard!$F25</f>
        <v>371834.82688914426</v>
      </c>
      <c r="AA12" s="190">
        <f>$C$9*AA8*Dashboard!$F25</f>
        <v>385163.15275469853</v>
      </c>
      <c r="AB12" s="190">
        <f>$C$9*AB8*Dashboard!$F25</f>
        <v>448006.59448312904</v>
      </c>
      <c r="AC12" s="190">
        <f>$C$9*AC8*Dashboard!$F25</f>
        <v>462844.06151071331</v>
      </c>
      <c r="AD12" s="190">
        <f>$C$9*AD8*Dashboard!$F25</f>
        <v>477607.34120315977</v>
      </c>
      <c r="AE12" s="190">
        <f>$C$9*AE8*Dashboard!$F25</f>
        <v>492296.80449714395</v>
      </c>
      <c r="AF12" s="190">
        <f>$C$9*AF8*Dashboard!$F25</f>
        <v>506912.82047465828</v>
      </c>
      <c r="AG12" s="190">
        <f>$C$9*AG8*Dashboard!$F25</f>
        <v>521455.75637228502</v>
      </c>
      <c r="AH12" s="190">
        <f>$C$9*AH8*Dashboard!$F25</f>
        <v>535925.97759042366</v>
      </c>
      <c r="AI12" s="190">
        <f>$C$9*AI8*Dashboard!$F25</f>
        <v>550323.84770247142</v>
      </c>
      <c r="AJ12" s="190">
        <f>$C$9*AJ8*Dashboard!$F25</f>
        <v>564649.72846395918</v>
      </c>
      <c r="AK12" s="190">
        <f>$C$9*AK8*Dashboard!$F25</f>
        <v>578903.97982163937</v>
      </c>
      <c r="AL12" s="190">
        <f>$C$9*AL8*Dashboard!$F25</f>
        <v>593086.95992253115</v>
      </c>
      <c r="AM12" s="190">
        <f>$C$9*AM8*Dashboard!$F25</f>
        <v>607199.02512291842</v>
      </c>
      <c r="AN12" s="190">
        <f>$C$9*AN8*Dashboard!$F25</f>
        <v>689994.42264522682</v>
      </c>
      <c r="AO12" s="190">
        <f>$C$9*AO8*Dashboard!$F25</f>
        <v>705511.95053200063</v>
      </c>
      <c r="AP12" s="190">
        <f>$C$9*AP8*Dashboard!$F25</f>
        <v>720951.89077934076</v>
      </c>
      <c r="AQ12" s="190">
        <f>$C$9*AQ8*Dashboard!$F25</f>
        <v>736314.63132544397</v>
      </c>
      <c r="AR12" s="190">
        <f>$C$9*AR8*Dashboard!$F25</f>
        <v>751600.55816881685</v>
      </c>
      <c r="AS12" s="190">
        <f>$C$9*AS8*Dashboard!$F25</f>
        <v>766810.05537797255</v>
      </c>
      <c r="AT12" s="190">
        <f>$C$9*AT8*Dashboard!$F25</f>
        <v>781943.50510108285</v>
      </c>
      <c r="AU12" s="190">
        <f>$C$9*AU8*Dashboard!$F25</f>
        <v>797001.28757557739</v>
      </c>
      <c r="AV12" s="190">
        <f>$C$9*AV8*Dashboard!$F25</f>
        <v>811983.78113769949</v>
      </c>
      <c r="AW12" s="190">
        <f>$C$9*AW8*Dashboard!$F25</f>
        <v>826891.36223201104</v>
      </c>
      <c r="AX12" s="190">
        <f>$C$9*AX8*Dashboard!$F25</f>
        <v>841724.40542085085</v>
      </c>
      <c r="AY12" s="190">
        <f>$C$9*AY8*Dashboard!$F25</f>
        <v>856483.28339374659</v>
      </c>
      <c r="AZ12" s="190">
        <f>$C$9*AZ8*Dashboard!$F25</f>
        <v>957975.17934457038</v>
      </c>
      <c r="BA12" s="190">
        <f>$C$9*BA8*Dashboard!$F25</f>
        <v>974042.8034478476</v>
      </c>
      <c r="BB12" s="190">
        <f>$C$9*BB8*Dashboard!$F25</f>
        <v>990030.08943060832</v>
      </c>
      <c r="BC12" s="190">
        <f>$C$9*BC8*Dashboard!$F25</f>
        <v>1005937.4389834553</v>
      </c>
      <c r="BD12" s="190">
        <f>$C$9*BD8*Dashboard!$F25</f>
        <v>1021765.2517885382</v>
      </c>
      <c r="BE12" s="190">
        <f>$C$9*BE8*Dashboard!$F25</f>
        <v>1037513.9255295955</v>
      </c>
      <c r="BF12" s="190">
        <f>$C$9*BF8*Dashboard!$F25</f>
        <v>1053183.8559019475</v>
      </c>
      <c r="BG12" s="190">
        <f>$C$9*BG8*Dashboard!$F25</f>
        <v>1068775.4366224378</v>
      </c>
      <c r="BH12" s="190">
        <f>$C$9*BH8*Dashboard!$F25</f>
        <v>1084289.0594393255</v>
      </c>
      <c r="BI12" s="190">
        <f>$C$9*BI8*Dashboard!$F25</f>
        <v>1099725.1141421287</v>
      </c>
      <c r="BJ12" s="190">
        <f>$C$9*BJ8*Dashboard!$F25</f>
        <v>1115083.988571418</v>
      </c>
      <c r="BK12" s="190">
        <f>$C$9*BK8*Dashboard!$F25</f>
        <v>1130366.068628561</v>
      </c>
      <c r="BL12" s="190">
        <f>$C$9*BL8*Dashboard!$F25</f>
        <v>1145571.7382854179</v>
      </c>
    </row>
    <row r="13" spans="1:135" x14ac:dyDescent="0.2">
      <c r="B13" s="192" t="s">
        <v>186</v>
      </c>
      <c r="C13" s="291"/>
      <c r="E13" s="190">
        <f>(100%-Dashboard!$F25)*'Reg20'!E11</f>
        <v>0</v>
      </c>
      <c r="F13" s="190">
        <f>(100%-Dashboard!$F25)*'Reg20'!F11</f>
        <v>0</v>
      </c>
      <c r="G13" s="190">
        <f>(100%-Dashboard!$F25)*'Reg20'!G11</f>
        <v>0</v>
      </c>
      <c r="H13" s="190">
        <f>(100%-Dashboard!$F25)*'Reg20'!H11</f>
        <v>0</v>
      </c>
      <c r="I13" s="190">
        <f>(100%-Dashboard!$F25)*'Reg20'!I11</f>
        <v>0</v>
      </c>
      <c r="J13" s="190">
        <f>(100%-Dashboard!$F25)*'Reg20'!J11</f>
        <v>0</v>
      </c>
      <c r="K13" s="190">
        <f>(100%-Dashboard!$F25)*'Reg20'!K11</f>
        <v>0</v>
      </c>
      <c r="L13" s="190">
        <f>(100%-Dashboard!$F25)*'Reg20'!L11</f>
        <v>0</v>
      </c>
      <c r="M13" s="190">
        <f>(100%-Dashboard!$F25)*'Reg20'!M11</f>
        <v>0</v>
      </c>
      <c r="N13" s="190">
        <f>(100%-Dashboard!$F25)*'Reg20'!N11</f>
        <v>0</v>
      </c>
      <c r="O13" s="190">
        <f>(100%-Dashboard!$F25)*'Reg20'!O11</f>
        <v>0</v>
      </c>
      <c r="P13" s="190">
        <f>(100%-Dashboard!$F25)*'Reg20'!P11</f>
        <v>0</v>
      </c>
      <c r="Q13" s="190">
        <f>(100%-Dashboard!$F25)*'Reg20'!Q11</f>
        <v>0</v>
      </c>
      <c r="R13" s="190">
        <f>(100%-Dashboard!$F25)*'Reg20'!R11</f>
        <v>0</v>
      </c>
      <c r="S13" s="190">
        <f>(100%-Dashboard!$F25)*'Reg20'!S11</f>
        <v>0</v>
      </c>
      <c r="T13" s="190">
        <f>(100%-Dashboard!$F25)*'Reg20'!T11</f>
        <v>0</v>
      </c>
      <c r="U13" s="190">
        <f>(100%-Dashboard!$F25)*'Reg20'!U11</f>
        <v>0</v>
      </c>
      <c r="V13" s="190">
        <f>(100%-Dashboard!$F25)*'Reg20'!V11</f>
        <v>0</v>
      </c>
      <c r="W13" s="190">
        <f>(100%-Dashboard!$F25)*'Reg20'!W11+(Dashboard!$C11-(100%-Dashboard!$F25))*E12</f>
        <v>6648.75</v>
      </c>
      <c r="X13" s="190">
        <f>(100%-Dashboard!$F25)*'Reg20'!X11+(Dashboard!$C11-(100%-Dashboard!$F25))*F12</f>
        <v>7945.2562500000004</v>
      </c>
      <c r="Y13" s="190">
        <f>(100%-Dashboard!$F25)*'Reg20'!Y11+(Dashboard!$C11-(100%-Dashboard!$F25))*G12</f>
        <v>9235.279968750001</v>
      </c>
      <c r="Z13" s="190">
        <f>(100%-Dashboard!$F25)*'Reg20'!Z11+(Dashboard!$C11-(100%-Dashboard!$F25))*H12</f>
        <v>10518.85356890625</v>
      </c>
      <c r="AA13" s="190">
        <f>(100%-Dashboard!$F25)*'Reg20'!AA11+(Dashboard!$C11-(100%-Dashboard!$F25))*I12</f>
        <v>11796.00930106172</v>
      </c>
      <c r="AB13" s="190">
        <f>(100%-Dashboard!$F25)*'Reg20'!AB11+(Dashboard!$C11-(100%-Dashboard!$F25))*J12</f>
        <v>13066.77925455641</v>
      </c>
      <c r="AC13" s="190">
        <f>(100%-Dashboard!$F25)*'Reg20'!AC11+(Dashboard!$C11-(100%-Dashboard!$F25))*K12</f>
        <v>14331.195358283629</v>
      </c>
      <c r="AD13" s="190">
        <f>(100%-Dashboard!$F25)*'Reg20'!AD11+(Dashboard!$C11-(100%-Dashboard!$F25))*L12</f>
        <v>15589.289381492212</v>
      </c>
      <c r="AE13" s="190">
        <f>(100%-Dashboard!$F25)*'Reg20'!AE11+(Dashboard!$C11-(100%-Dashboard!$F25))*M12</f>
        <v>16841.092934584751</v>
      </c>
      <c r="AF13" s="190">
        <f>(100%-Dashboard!$F25)*'Reg20'!AF11+(Dashboard!$C11-(100%-Dashboard!$F25))*N12</f>
        <v>18086.637469911828</v>
      </c>
      <c r="AG13" s="190">
        <f>(100%-Dashboard!$F25)*'Reg20'!AG11+(Dashboard!$C11-(100%-Dashboard!$F25))*O12</f>
        <v>19325.95428256227</v>
      </c>
      <c r="AH13" s="190">
        <f>(100%-Dashboard!$F25)*'Reg20'!AH11+(Dashboard!$C11-(100%-Dashboard!$F25))*P12</f>
        <v>23481.176472125018</v>
      </c>
      <c r="AI13" s="190">
        <f>(100%-Dashboard!$F25)*'Reg20'!AI11+(Dashboard!$C11-(100%-Dashboard!$F25))*Q12</f>
        <v>24882.520589764394</v>
      </c>
      <c r="AJ13" s="190">
        <f>(100%-Dashboard!$F25)*'Reg20'!AJ11+(Dashboard!$C11-(100%-Dashboard!$F25))*R12</f>
        <v>26276.857986815565</v>
      </c>
      <c r="AK13" s="190">
        <f>(100%-Dashboard!$F25)*'Reg20'!AK11+(Dashboard!$C11-(100%-Dashboard!$F25))*S12</f>
        <v>27664.223696881494</v>
      </c>
      <c r="AL13" s="190">
        <f>(100%-Dashboard!$F25)*'Reg20'!AL11+(Dashboard!$C11-(100%-Dashboard!$F25))*T12</f>
        <v>29044.652578397086</v>
      </c>
      <c r="AM13" s="190">
        <f>(100%-Dashboard!$F25)*'Reg20'!AM11+(Dashboard!$C11-(100%-Dashboard!$F25))*U12</f>
        <v>30418.179315505098</v>
      </c>
      <c r="AN13" s="190">
        <f>(100%-Dashboard!$F25)*'Reg20'!AN11+(Dashboard!$C11-(100%-Dashboard!$F25))*V12</f>
        <v>31784.838418927575</v>
      </c>
      <c r="AO13" s="190">
        <f>(100%-Dashboard!$F25)*'Reg20'!AO11+(Dashboard!$C11-(100%-Dashboard!$F25))*W12</f>
        <v>33144.664226832938</v>
      </c>
      <c r="AP13" s="190">
        <f>(100%-Dashboard!$F25)*'Reg20'!AP11+(Dashboard!$C11-(100%-Dashboard!$F25))*X12</f>
        <v>34497.690905698772</v>
      </c>
      <c r="AQ13" s="190">
        <f>(100%-Dashboard!$F25)*'Reg20'!AQ11+(Dashboard!$C11-(100%-Dashboard!$F25))*Y12</f>
        <v>35843.952451170277</v>
      </c>
      <c r="AR13" s="190">
        <f>(100%-Dashboard!$F25)*'Reg20'!AR11+(Dashboard!$C11-(100%-Dashboard!$F25))*Z12</f>
        <v>37183.482688914424</v>
      </c>
      <c r="AS13" s="190">
        <f>(100%-Dashboard!$F25)*'Reg20'!AS11+(Dashboard!$C11-(100%-Dashboard!$F25))*AA12</f>
        <v>38516.315275469853</v>
      </c>
      <c r="AT13" s="190">
        <f>(100%-Dashboard!$F25)*'Reg20'!AT11+(Dashboard!$C11-(100%-Dashboard!$F25))*AB12</f>
        <v>44800.659448312908</v>
      </c>
      <c r="AU13" s="190">
        <f>(100%-Dashboard!$F25)*'Reg20'!AU11+(Dashboard!$C11-(100%-Dashboard!$F25))*AC12</f>
        <v>46284.406151071336</v>
      </c>
      <c r="AV13" s="190">
        <f>(100%-Dashboard!$F25)*'Reg20'!AV11+(Dashboard!$C11-(100%-Dashboard!$F25))*AD12</f>
        <v>47760.734120315981</v>
      </c>
      <c r="AW13" s="190">
        <f>(100%-Dashboard!$F25)*'Reg20'!AW11+(Dashboard!$C11-(100%-Dashboard!$F25))*AE12</f>
        <v>49229.680449714397</v>
      </c>
      <c r="AX13" s="190">
        <f>(100%-Dashboard!$F25)*'Reg20'!AX11+(Dashboard!$C11-(100%-Dashboard!$F25))*AF12</f>
        <v>50691.282047465829</v>
      </c>
      <c r="AY13" s="190">
        <f>(100%-Dashboard!$F25)*'Reg20'!AY11+(Dashboard!$C11-(100%-Dashboard!$F25))*AG12</f>
        <v>52145.575637228503</v>
      </c>
      <c r="AZ13" s="190">
        <f>(100%-Dashboard!$F25)*'Reg20'!AZ11+(Dashboard!$C11-(100%-Dashboard!$F25))*AH12</f>
        <v>53592.597759042372</v>
      </c>
      <c r="BA13" s="190">
        <f>(100%-Dashboard!$F25)*'Reg20'!BA11+(Dashboard!$C11-(100%-Dashboard!$F25))*AI12</f>
        <v>55032.384770247147</v>
      </c>
      <c r="BB13" s="190">
        <f>(100%-Dashboard!$F25)*'Reg20'!BB11+(Dashboard!$C11-(100%-Dashboard!$F25))*AJ12</f>
        <v>56464.972846395918</v>
      </c>
      <c r="BC13" s="190">
        <f>(100%-Dashboard!$F25)*'Reg20'!BC11+(Dashboard!$C11-(100%-Dashboard!$F25))*AK12</f>
        <v>57890.397982163937</v>
      </c>
      <c r="BD13" s="190">
        <f>(100%-Dashboard!$F25)*'Reg20'!BD11+(Dashboard!$C11-(100%-Dashboard!$F25))*AL12</f>
        <v>59308.695992253117</v>
      </c>
      <c r="BE13" s="190">
        <f>(100%-Dashboard!$F25)*'Reg20'!BE11+(Dashboard!$C11-(100%-Dashboard!$F25))*AM12</f>
        <v>60719.902512291847</v>
      </c>
      <c r="BF13" s="190">
        <f>(100%-Dashboard!$F25)*'Reg20'!BF11+(Dashboard!$C11-(100%-Dashboard!$F25))*AN12</f>
        <v>68999.442264522688</v>
      </c>
      <c r="BG13" s="190">
        <f>(100%-Dashboard!$F25)*'Reg20'!BG11+(Dashboard!$C11-(100%-Dashboard!$F25))*AO12</f>
        <v>70551.195053200063</v>
      </c>
      <c r="BH13" s="190">
        <f>(100%-Dashboard!$F25)*'Reg20'!BH11+(Dashboard!$C11-(100%-Dashboard!$F25))*AP12</f>
        <v>72095.189077934076</v>
      </c>
      <c r="BI13" s="190">
        <f>(100%-Dashboard!$F25)*'Reg20'!BI11+(Dashboard!$C11-(100%-Dashboard!$F25))*AQ12</f>
        <v>73631.463132544406</v>
      </c>
      <c r="BJ13" s="190">
        <f>(100%-Dashboard!$F25)*'Reg20'!BJ11+(Dashboard!$C11-(100%-Dashboard!$F25))*AR12</f>
        <v>75160.055816881693</v>
      </c>
      <c r="BK13" s="190">
        <f>(100%-Dashboard!$F25)*'Reg20'!BK11+(Dashboard!$C11-(100%-Dashboard!$F25))*AS12</f>
        <v>76681.00553779726</v>
      </c>
      <c r="BL13" s="190">
        <f>(100%-Dashboard!$F25)*'Reg20'!BL11+(Dashboard!$C11-(100%-Dashboard!$F25))*AT12</f>
        <v>78194.350510108285</v>
      </c>
    </row>
    <row r="14" spans="1:135" x14ac:dyDescent="0.2">
      <c r="B14" s="192" t="s">
        <v>191</v>
      </c>
      <c r="C14" s="291"/>
      <c r="E14" s="190">
        <f>E11-E12-E13</f>
        <v>0</v>
      </c>
      <c r="F14" s="190">
        <f t="shared" ref="F14:BL14" si="7">F11-F12-F13</f>
        <v>0</v>
      </c>
      <c r="G14" s="190">
        <f t="shared" si="7"/>
        <v>0</v>
      </c>
      <c r="H14" s="190">
        <f t="shared" si="7"/>
        <v>0</v>
      </c>
      <c r="I14" s="190">
        <f t="shared" si="7"/>
        <v>0</v>
      </c>
      <c r="J14" s="190">
        <f t="shared" si="7"/>
        <v>0</v>
      </c>
      <c r="K14" s="190">
        <f t="shared" si="7"/>
        <v>0</v>
      </c>
      <c r="L14" s="190">
        <f t="shared" si="7"/>
        <v>0</v>
      </c>
      <c r="M14" s="190">
        <f t="shared" si="7"/>
        <v>0</v>
      </c>
      <c r="N14" s="190">
        <f t="shared" si="7"/>
        <v>0</v>
      </c>
      <c r="O14" s="190">
        <f t="shared" si="7"/>
        <v>0</v>
      </c>
      <c r="P14" s="190">
        <f t="shared" si="7"/>
        <v>0</v>
      </c>
      <c r="Q14" s="190">
        <f t="shared" si="7"/>
        <v>0</v>
      </c>
      <c r="R14" s="190">
        <f t="shared" si="7"/>
        <v>0</v>
      </c>
      <c r="S14" s="190">
        <f t="shared" si="7"/>
        <v>0</v>
      </c>
      <c r="T14" s="190">
        <f t="shared" si="7"/>
        <v>0</v>
      </c>
      <c r="U14" s="190">
        <f t="shared" si="7"/>
        <v>0</v>
      </c>
      <c r="V14" s="190">
        <f t="shared" si="7"/>
        <v>0</v>
      </c>
      <c r="W14" s="190">
        <f t="shared" si="7"/>
        <v>54519.750000000058</v>
      </c>
      <c r="X14" s="190">
        <f t="shared" si="7"/>
        <v>65151.101249999985</v>
      </c>
      <c r="Y14" s="190">
        <f t="shared" si="7"/>
        <v>75729.29574375003</v>
      </c>
      <c r="Z14" s="190">
        <f t="shared" si="7"/>
        <v>86254.599265031284</v>
      </c>
      <c r="AA14" s="190">
        <f t="shared" si="7"/>
        <v>96727.276268706162</v>
      </c>
      <c r="AB14" s="190">
        <f t="shared" si="7"/>
        <v>107147.5898873626</v>
      </c>
      <c r="AC14" s="190">
        <f t="shared" si="7"/>
        <v>117515.80193792582</v>
      </c>
      <c r="AD14" s="190">
        <f t="shared" si="7"/>
        <v>127832.17292823616</v>
      </c>
      <c r="AE14" s="190">
        <f t="shared" si="7"/>
        <v>138096.96206359504</v>
      </c>
      <c r="AF14" s="190">
        <f t="shared" si="7"/>
        <v>148310.42725327692</v>
      </c>
      <c r="AG14" s="190">
        <f t="shared" si="7"/>
        <v>158472.82511701065</v>
      </c>
      <c r="AH14" s="190">
        <f t="shared" si="7"/>
        <v>192545.64707142508</v>
      </c>
      <c r="AI14" s="190">
        <f t="shared" si="7"/>
        <v>204036.66883606807</v>
      </c>
      <c r="AJ14" s="190">
        <f t="shared" si="7"/>
        <v>215470.23549188761</v>
      </c>
      <c r="AK14" s="190">
        <f t="shared" si="7"/>
        <v>226846.63431442826</v>
      </c>
      <c r="AL14" s="190">
        <f t="shared" si="7"/>
        <v>238166.15114285622</v>
      </c>
      <c r="AM14" s="190">
        <f t="shared" si="7"/>
        <v>249429.0703871419</v>
      </c>
      <c r="AN14" s="190">
        <f t="shared" si="7"/>
        <v>260635.67503520619</v>
      </c>
      <c r="AO14" s="190">
        <f t="shared" si="7"/>
        <v>328061.26666003</v>
      </c>
      <c r="AP14" s="190">
        <f t="shared" si="7"/>
        <v>350129.71432672971</v>
      </c>
      <c r="AQ14" s="190">
        <f t="shared" si="7"/>
        <v>372087.8197550961</v>
      </c>
      <c r="AR14" s="190">
        <f t="shared" si="7"/>
        <v>393936.13465632091</v>
      </c>
      <c r="AS14" s="190">
        <f t="shared" si="7"/>
        <v>415675.20798303926</v>
      </c>
      <c r="AT14" s="190">
        <f t="shared" si="7"/>
        <v>477962.62708673131</v>
      </c>
      <c r="AU14" s="190">
        <f t="shared" si="7"/>
        <v>500831.36795129755</v>
      </c>
      <c r="AV14" s="190">
        <f t="shared" si="7"/>
        <v>523585.76511154103</v>
      </c>
      <c r="AW14" s="190">
        <f t="shared" si="7"/>
        <v>546226.39028598345</v>
      </c>
      <c r="AX14" s="190">
        <f t="shared" si="7"/>
        <v>568753.8123345538</v>
      </c>
      <c r="AY14" s="190">
        <f t="shared" si="7"/>
        <v>591168.59727288096</v>
      </c>
      <c r="AZ14" s="190">
        <f t="shared" si="7"/>
        <v>638203.97928421374</v>
      </c>
      <c r="BA14" s="190">
        <f t="shared" si="7"/>
        <v>661871.20938779216</v>
      </c>
      <c r="BB14" s="190">
        <f t="shared" si="7"/>
        <v>685420.10334085359</v>
      </c>
      <c r="BC14" s="190">
        <f t="shared" si="7"/>
        <v>708851.25282414921</v>
      </c>
      <c r="BD14" s="190">
        <f t="shared" si="7"/>
        <v>732165.24656002864</v>
      </c>
      <c r="BE14" s="190">
        <f t="shared" si="7"/>
        <v>755362.67032722838</v>
      </c>
      <c r="BF14" s="190">
        <f t="shared" si="7"/>
        <v>834822.29894688912</v>
      </c>
      <c r="BG14" s="190">
        <f t="shared" si="7"/>
        <v>910829.25585215469</v>
      </c>
      <c r="BH14" s="190">
        <f t="shared" si="7"/>
        <v>945037.76325289393</v>
      </c>
      <c r="BI14" s="190">
        <f t="shared" si="7"/>
        <v>979075.22811662918</v>
      </c>
      <c r="BJ14" s="190">
        <f t="shared" si="7"/>
        <v>1012942.5056560464</v>
      </c>
      <c r="BK14" s="190">
        <f t="shared" si="7"/>
        <v>1046640.4468077661</v>
      </c>
      <c r="BL14" s="190">
        <f t="shared" si="7"/>
        <v>1122135.8977951289</v>
      </c>
    </row>
    <row r="15" spans="1:135" x14ac:dyDescent="0.2">
      <c r="C15" s="193">
        <v>1</v>
      </c>
      <c r="E15" s="194">
        <f>E$8</f>
        <v>7.3874999999999993</v>
      </c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5">
        <f>E15*W$6</f>
        <v>6.7965</v>
      </c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6">
        <f>W15*AO$6</f>
        <v>6.2527800000000004</v>
      </c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7">
        <f>AO15*BG$6</f>
        <v>5.7525576000000003</v>
      </c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</row>
    <row r="16" spans="1:135" x14ac:dyDescent="0.2">
      <c r="C16" s="193">
        <v>2</v>
      </c>
      <c r="F16" s="194">
        <f>F$8</f>
        <v>8.8280624999999997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5">
        <f>F16*X$6</f>
        <v>8.1218175000000006</v>
      </c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6">
        <f>X16*AP$6</f>
        <v>7.472072100000001</v>
      </c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7">
        <f>AP16*BH$6</f>
        <v>6.8743063320000015</v>
      </c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</row>
    <row r="17" spans="3:93" x14ac:dyDescent="0.2">
      <c r="C17" s="193">
        <v>3</v>
      </c>
      <c r="G17" s="194">
        <f>G$8</f>
        <v>10.261422187500001</v>
      </c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5">
        <f>G17*Y$6</f>
        <v>9.4405084125000016</v>
      </c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6">
        <f>Y17*AQ$6</f>
        <v>8.6852677395000022</v>
      </c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7">
        <f>AQ17*BI$6</f>
        <v>7.990446320340002</v>
      </c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</row>
    <row r="18" spans="3:93" x14ac:dyDescent="0.2">
      <c r="C18" s="193">
        <v>4</v>
      </c>
      <c r="H18" s="194">
        <f>H$8</f>
        <v>11.6876150765625</v>
      </c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5">
        <f>H18*Z$6</f>
        <v>10.752605870437501</v>
      </c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6">
        <f>Z18*AR$6</f>
        <v>9.8923974008025013</v>
      </c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7">
        <f>AR18*BJ$6</f>
        <v>9.1010056087383013</v>
      </c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</row>
    <row r="19" spans="3:93" x14ac:dyDescent="0.2">
      <c r="C19" s="193">
        <v>5</v>
      </c>
      <c r="I19" s="194">
        <f>I$8</f>
        <v>13.106677001179689</v>
      </c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5">
        <f>I19*AA$6</f>
        <v>12.058142841085314</v>
      </c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6">
        <f>AA19*AS$6</f>
        <v>11.093491413798489</v>
      </c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7">
        <f>AS19*BK$6</f>
        <v>10.206012100694611</v>
      </c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</row>
    <row r="20" spans="3:93" x14ac:dyDescent="0.2">
      <c r="C20" s="193">
        <v>6</v>
      </c>
      <c r="J20" s="194">
        <f>J$8</f>
        <v>14.518643616173788</v>
      </c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5">
        <f>J20*AB$6</f>
        <v>13.357152126879885</v>
      </c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6">
        <f>AB20*AT$6</f>
        <v>12.288579956729496</v>
      </c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7">
        <f>AT20*BL$6</f>
        <v>11.305493560191136</v>
      </c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</row>
    <row r="21" spans="3:93" x14ac:dyDescent="0.2">
      <c r="C21" s="193">
        <v>7</v>
      </c>
      <c r="K21" s="194">
        <f>K$8</f>
        <v>15.923550398092919</v>
      </c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5">
        <f>K21*AC$6</f>
        <v>14.649666366245487</v>
      </c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6">
        <f>AC21*AU$6</f>
        <v>13.477693056945849</v>
      </c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7">
        <f>AU21*BM$6</f>
        <v>12.399477612390182</v>
      </c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</row>
    <row r="22" spans="3:93" x14ac:dyDescent="0.2">
      <c r="C22" s="193">
        <v>8</v>
      </c>
      <c r="L22" s="194">
        <f>L$8</f>
        <v>17.321432646102455</v>
      </c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5">
        <f>L22*AD$6</f>
        <v>15.935718034414259</v>
      </c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6">
        <f>AD22*AV$6</f>
        <v>14.66086059166112</v>
      </c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7">
        <f>AV22*BN$6</f>
        <v>13.48799174432823</v>
      </c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</row>
    <row r="23" spans="3:93" x14ac:dyDescent="0.2">
      <c r="C23" s="193">
        <v>9</v>
      </c>
      <c r="M23" s="194">
        <f>M$8</f>
        <v>18.712325482871943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5">
        <f>M23*AE$6</f>
        <v>17.21533944424219</v>
      </c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6">
        <f>AE23*AW$6</f>
        <v>15.838112288702815</v>
      </c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7">
        <f>AW23*BO$6</f>
        <v>14.571063305606591</v>
      </c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</row>
    <row r="24" spans="3:93" x14ac:dyDescent="0.2">
      <c r="C24" s="193">
        <v>10</v>
      </c>
      <c r="N24" s="194">
        <f>N$8</f>
        <v>20.096263855457583</v>
      </c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5">
        <f>N24*AF$6</f>
        <v>18.488562747020978</v>
      </c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6">
        <f>AF24*AX$6</f>
        <v>17.009477727259302</v>
      </c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7">
        <f>AX24*BP$6</f>
        <v>15.648719509078559</v>
      </c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</row>
    <row r="25" spans="3:93" x14ac:dyDescent="0.2">
      <c r="C25" s="193">
        <v>11</v>
      </c>
      <c r="O25" s="194">
        <f>O$8</f>
        <v>21.473282536180299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5">
        <f>O25*AG$6</f>
        <v>19.755419933285875</v>
      </c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6">
        <f>AG25*AY$6</f>
        <v>18.174986338623007</v>
      </c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7">
        <f>AY25*BQ$6</f>
        <v>16.720987431533167</v>
      </c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</row>
    <row r="26" spans="3:93" x14ac:dyDescent="0.2">
      <c r="C26" s="193">
        <v>12</v>
      </c>
      <c r="P26" s="194">
        <f>P$8</f>
        <v>26.090196080138906</v>
      </c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5">
        <f>P26*AH$6</f>
        <v>24.002980393727796</v>
      </c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6">
        <f>AH26*AZ$6</f>
        <v>22.082741962229573</v>
      </c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7">
        <f>AZ26*BR$6</f>
        <v>20.316122605251209</v>
      </c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</row>
    <row r="27" spans="3:93" x14ac:dyDescent="0.2">
      <c r="C27" s="193">
        <v>13</v>
      </c>
      <c r="Q27" s="194">
        <f>Q$8</f>
        <v>27.647245099738214</v>
      </c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5">
        <f>Q27*AI$6</f>
        <v>25.435465491759157</v>
      </c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6">
        <f>AI27*BA$6</f>
        <v>23.400628252418425</v>
      </c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7">
        <f>BA27*BS$6</f>
        <v>21.528577992224953</v>
      </c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</row>
    <row r="28" spans="3:93" x14ac:dyDescent="0.2">
      <c r="C28" s="193">
        <v>14</v>
      </c>
      <c r="R28" s="194">
        <f>R$8</f>
        <v>29.19650887423952</v>
      </c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5">
        <f>R28*AJ$6</f>
        <v>26.860788164300359</v>
      </c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6">
        <f>AJ28*BB$6</f>
        <v>24.711925111156333</v>
      </c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7">
        <f>BB28*BT$6</f>
        <v>22.734971102263827</v>
      </c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</row>
    <row r="29" spans="3:93" x14ac:dyDescent="0.2">
      <c r="C29" s="193">
        <v>15</v>
      </c>
      <c r="S29" s="194">
        <f>S$8</f>
        <v>30.738026329868323</v>
      </c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5">
        <f>S29*AK$6</f>
        <v>28.278984223478858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6">
        <f>AK29*BC$6</f>
        <v>26.016665485600551</v>
      </c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7">
        <f>BC29*BU$6</f>
        <v>23.935332246752509</v>
      </c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</row>
    <row r="30" spans="3:93" x14ac:dyDescent="0.2">
      <c r="C30" s="193">
        <v>16</v>
      </c>
      <c r="T30" s="194">
        <f>T$8</f>
        <v>32.271836198218985</v>
      </c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5">
        <f>T30*AL$6</f>
        <v>29.690089302361468</v>
      </c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6">
        <f>AL30*BD$6</f>
        <v>27.314882158172551</v>
      </c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7">
        <f>BD30*BV$6</f>
        <v>25.129691585518749</v>
      </c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</row>
    <row r="31" spans="3:93" x14ac:dyDescent="0.2">
      <c r="C31" s="193">
        <v>17</v>
      </c>
      <c r="U31" s="194">
        <f>U$8</f>
        <v>33.797977017227886</v>
      </c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5">
        <f>U31*AM$6</f>
        <v>31.094138855849657</v>
      </c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6">
        <f>AM31*BE$6</f>
        <v>28.606607747381684</v>
      </c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7">
        <f>BE31*BW$6</f>
        <v>26.318079127591151</v>
      </c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</row>
    <row r="32" spans="3:93" x14ac:dyDescent="0.2">
      <c r="C32" s="193">
        <v>18</v>
      </c>
      <c r="V32" s="194">
        <f>V$8</f>
        <v>35.316487132141745</v>
      </c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5">
        <f>V32*AN$6</f>
        <v>32.491168161570407</v>
      </c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6">
        <f>AN32*BF$6</f>
        <v>29.891874708644774</v>
      </c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7">
        <f>BF32*BX$6</f>
        <v>27.500524731953195</v>
      </c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</row>
    <row r="33" spans="3:109" x14ac:dyDescent="0.2">
      <c r="C33" s="193">
        <v>19</v>
      </c>
      <c r="W33" s="194">
        <f>W$8</f>
        <v>36.82740469648104</v>
      </c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5">
        <f>W33*AO$6</f>
        <v>33.881212320762558</v>
      </c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6">
        <f>AO33*BG$6</f>
        <v>31.170715335101555</v>
      </c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7">
        <f>BG33*BY$6</f>
        <v>28.677058108293433</v>
      </c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</row>
    <row r="34" spans="3:109" x14ac:dyDescent="0.2">
      <c r="C34" s="193">
        <v>20</v>
      </c>
      <c r="X34" s="194">
        <f>X$8</f>
        <v>38.330767672998633</v>
      </c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5">
        <f>X34*AP$6</f>
        <v>35.264306259158744</v>
      </c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6">
        <f>AP34*BH$6</f>
        <v>32.443161758426044</v>
      </c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7">
        <f>BH34*BZ$6</f>
        <v>29.847708817751961</v>
      </c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</row>
    <row r="35" spans="3:109" x14ac:dyDescent="0.2">
      <c r="C35" s="193">
        <v>21</v>
      </c>
      <c r="Y35" s="194">
        <f>Y$8</f>
        <v>39.82661383463364</v>
      </c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5">
        <f>Y35*AQ$6</f>
        <v>36.640484727862948</v>
      </c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6">
        <f>AQ35*BI$6</f>
        <v>33.70924594963391</v>
      </c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7">
        <f>BI35*CA$6</f>
        <v>31.012506273663199</v>
      </c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</row>
    <row r="36" spans="3:109" x14ac:dyDescent="0.2">
      <c r="C36" s="193">
        <v>22</v>
      </c>
      <c r="Z36" s="194">
        <f>Z$8</f>
        <v>41.314980765460476</v>
      </c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5">
        <f>Z36*AR$6</f>
        <v>38.009782304223641</v>
      </c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6">
        <f>AR36*BJ$6</f>
        <v>34.968999719885751</v>
      </c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7">
        <f>BJ36*CB$6</f>
        <v>32.171479742294892</v>
      </c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</row>
    <row r="37" spans="3:109" x14ac:dyDescent="0.2">
      <c r="C37" s="193">
        <v>23</v>
      </c>
      <c r="AA37" s="194">
        <f>AA$8</f>
        <v>42.795905861633173</v>
      </c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5">
        <f>AA37*AS$6</f>
        <v>39.372233392702519</v>
      </c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6">
        <f>AS37*BK$6</f>
        <v>36.222454721286319</v>
      </c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7">
        <f>BK37*CC$6</f>
        <v>33.324658343583415</v>
      </c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</row>
    <row r="38" spans="3:109" x14ac:dyDescent="0.2">
      <c r="C38" s="193">
        <v>24</v>
      </c>
      <c r="AB38" s="194">
        <f>AB$8</f>
        <v>49.778510498125449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5">
        <f>AB38*AT$6</f>
        <v>45.796229658275415</v>
      </c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6">
        <f>AT38*BL$6</f>
        <v>42.132531285613382</v>
      </c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7">
        <f>BL38*CD$6</f>
        <v>38.761928782764315</v>
      </c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</row>
    <row r="39" spans="3:109" x14ac:dyDescent="0.2">
      <c r="C39" s="193">
        <v>25</v>
      </c>
      <c r="AC39" s="194">
        <f>AC$8</f>
        <v>51.427117945634812</v>
      </c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5">
        <f>AC39*AU$6</f>
        <v>47.312948509984032</v>
      </c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6">
        <f>AU39*BM$6</f>
        <v>43.527912629185309</v>
      </c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7">
        <f>BM39*CE$6</f>
        <v>40.045679618850485</v>
      </c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</row>
    <row r="40" spans="3:109" x14ac:dyDescent="0.2">
      <c r="C40" s="193">
        <v>26</v>
      </c>
      <c r="AD40" s="194">
        <f>AD$8</f>
        <v>53.067482355906641</v>
      </c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5">
        <f>AD40*AV$6</f>
        <v>48.822083767434108</v>
      </c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6">
        <f>AV40*BN$6</f>
        <v>44.916317066039383</v>
      </c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7">
        <f>BN40*CF$6</f>
        <v>41.323011700756233</v>
      </c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</row>
    <row r="41" spans="3:109" x14ac:dyDescent="0.2">
      <c r="C41" s="193">
        <v>27</v>
      </c>
      <c r="AE41" s="194">
        <f>AE$8</f>
        <v>54.699644944127108</v>
      </c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5">
        <f>AE41*AW$6</f>
        <v>50.323673348596941</v>
      </c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6">
        <f>AW41*BO$6</f>
        <v>46.297779480709188</v>
      </c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7">
        <f>BO41*CG$6</f>
        <v>42.593957122252455</v>
      </c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</row>
    <row r="42" spans="3:109" x14ac:dyDescent="0.2">
      <c r="C42" s="193">
        <v>28</v>
      </c>
      <c r="AF42" s="194">
        <f>AF$8</f>
        <v>56.323646719406476</v>
      </c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5">
        <f>AF42*AX$6</f>
        <v>51.817754981853959</v>
      </c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6">
        <f>AX42*BP$6</f>
        <v>47.672334583305641</v>
      </c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7">
        <f>BP42*CH$6</f>
        <v>43.858547816641192</v>
      </c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</row>
    <row r="43" spans="3:109" x14ac:dyDescent="0.2">
      <c r="C43" s="193">
        <v>29</v>
      </c>
      <c r="AG43" s="194">
        <f>AG$8</f>
        <v>57.939528485809447</v>
      </c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5">
        <f>AG43*AY$6</f>
        <v>53.304366206944692</v>
      </c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6">
        <f>AY43*BQ$6</f>
        <v>49.04001691038912</v>
      </c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7">
        <f>BQ43*CI$6</f>
        <v>45.116815557557992</v>
      </c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</row>
    <row r="44" spans="3:109" x14ac:dyDescent="0.2">
      <c r="C44" s="193">
        <v>30</v>
      </c>
      <c r="AH44" s="194">
        <f>AH$8</f>
        <v>59.547330843380401</v>
      </c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5">
        <f>AH44*AZ$6</f>
        <v>54.783544375909969</v>
      </c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6">
        <f>AZ44*BR$6</f>
        <v>50.400860825837171</v>
      </c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7">
        <f>BR44*CJ$6</f>
        <v>46.368791959770199</v>
      </c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</row>
    <row r="45" spans="3:109" x14ac:dyDescent="0.2">
      <c r="C45" s="193">
        <v>31</v>
      </c>
      <c r="AI45" s="194">
        <f>AI$8</f>
        <v>61.147094189163496</v>
      </c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5">
        <f>AI45*BA$6</f>
        <v>56.255326654030419</v>
      </c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6">
        <f>BA45*BS$6</f>
        <v>51.754900521707988</v>
      </c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196"/>
      <c r="CJ45" s="196"/>
      <c r="CK45" s="197">
        <f>BS45*CK$6</f>
        <v>47.614508479971349</v>
      </c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</row>
    <row r="46" spans="3:109" x14ac:dyDescent="0.2">
      <c r="C46" s="193">
        <v>32</v>
      </c>
      <c r="AJ46" s="194">
        <f>AJ$8</f>
        <v>62.738858718217685</v>
      </c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5">
        <f>AJ46*BB$6</f>
        <v>57.719750020760273</v>
      </c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6">
        <f>BB46*BT$6</f>
        <v>53.102170019099454</v>
      </c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7">
        <f>BT46*CL$6</f>
        <v>48.853996417571501</v>
      </c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</row>
    <row r="47" spans="3:109" x14ac:dyDescent="0.2">
      <c r="C47" s="193">
        <v>33</v>
      </c>
      <c r="AK47" s="194">
        <f>AK$8</f>
        <v>64.322664424626595</v>
      </c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5">
        <f>AK47*BC$6</f>
        <v>59.176851270656471</v>
      </c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6">
        <f>BC47*BU$6</f>
        <v>54.442703169003956</v>
      </c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7">
        <f>BU47*CM$6</f>
        <v>50.087286915483638</v>
      </c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</row>
    <row r="48" spans="3:109" x14ac:dyDescent="0.2">
      <c r="C48" s="193">
        <v>34</v>
      </c>
      <c r="AL48" s="194">
        <f>AL$8</f>
        <v>65.898551102503461</v>
      </c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5">
        <f>AL48*BD$6</f>
        <v>60.626667014303187</v>
      </c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6">
        <f>BD48*BV$6</f>
        <v>55.776533653158936</v>
      </c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7">
        <f>BV48*CN$6</f>
        <v>51.314410960906223</v>
      </c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</row>
    <row r="49" spans="3:125" x14ac:dyDescent="0.2">
      <c r="C49" s="193">
        <v>35</v>
      </c>
      <c r="AM49" s="194">
        <f>AM$8</f>
        <v>67.466558346990936</v>
      </c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5">
        <f>AM49*BE$6</f>
        <v>62.069233679231665</v>
      </c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6">
        <f>BE49*BW$6</f>
        <v>57.103694984893131</v>
      </c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7">
        <f>BW49*CO$6</f>
        <v>52.53539938610168</v>
      </c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</row>
    <row r="50" spans="3:125" x14ac:dyDescent="0.2">
      <c r="C50" s="193">
        <v>36</v>
      </c>
      <c r="AN50" s="194">
        <f>AN$8</f>
        <v>76.666046960580758</v>
      </c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5">
        <f>AN50*BF$6</f>
        <v>70.532763203734305</v>
      </c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6">
        <f>BF50*BX$6</f>
        <v>64.890142147435569</v>
      </c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7">
        <f>BX50*CP$6</f>
        <v>59.698930775640726</v>
      </c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</row>
    <row r="51" spans="3:125" x14ac:dyDescent="0.2">
      <c r="C51" s="193">
        <v>37</v>
      </c>
      <c r="AO51" s="194">
        <f>AO$8</f>
        <v>78.390216725777847</v>
      </c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5">
        <f>AO51*BG$6</f>
        <v>72.118999387715618</v>
      </c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6">
        <f>BG51*BY$6</f>
        <v>66.349479436698374</v>
      </c>
      <c r="BZ51" s="196"/>
      <c r="CA51" s="196"/>
      <c r="CB51" s="196"/>
      <c r="CC51" s="196"/>
      <c r="CD51" s="196"/>
      <c r="CE51" s="196"/>
      <c r="CF51" s="196"/>
      <c r="CG51" s="196"/>
      <c r="CH51" s="196"/>
      <c r="CI51" s="196"/>
      <c r="CJ51" s="196"/>
      <c r="CK51" s="196"/>
      <c r="CL51" s="196"/>
      <c r="CM51" s="196"/>
      <c r="CN51" s="196"/>
      <c r="CO51" s="196"/>
      <c r="CP51" s="196"/>
      <c r="CQ51" s="197">
        <f>BY51*CQ$6</f>
        <v>61.041521081762504</v>
      </c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</row>
    <row r="52" spans="3:125" x14ac:dyDescent="0.2">
      <c r="C52" s="193">
        <v>38</v>
      </c>
      <c r="AP52" s="194">
        <f>AP$8</f>
        <v>80.105765642148967</v>
      </c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5">
        <f>AP52*BH$6</f>
        <v>73.697304390777049</v>
      </c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6">
        <f>BH52*BZ$6</f>
        <v>67.801520039514884</v>
      </c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7">
        <f>BZ52*CR$6</f>
        <v>62.377398436353694</v>
      </c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</row>
    <row r="53" spans="3:125" x14ac:dyDescent="0.2">
      <c r="C53" s="193">
        <v>39</v>
      </c>
      <c r="AQ53" s="194">
        <f>AQ$8</f>
        <v>81.812736813938216</v>
      </c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5">
        <f>AQ53*BI$6</f>
        <v>75.267717868823155</v>
      </c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6">
        <f>BI53*CA$6</f>
        <v>69.246300439317309</v>
      </c>
      <c r="CB53" s="196"/>
      <c r="CC53" s="196"/>
      <c r="CD53" s="196"/>
      <c r="CE53" s="196"/>
      <c r="CF53" s="196"/>
      <c r="CG53" s="196"/>
      <c r="CH53" s="196"/>
      <c r="CI53" s="196"/>
      <c r="CJ53" s="196"/>
      <c r="CK53" s="196"/>
      <c r="CL53" s="196"/>
      <c r="CM53" s="196"/>
      <c r="CN53" s="196"/>
      <c r="CO53" s="196"/>
      <c r="CP53" s="196"/>
      <c r="CQ53" s="196"/>
      <c r="CR53" s="196"/>
      <c r="CS53" s="197">
        <f>CA53*CS$6</f>
        <v>63.706596404171925</v>
      </c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</row>
    <row r="54" spans="3:125" x14ac:dyDescent="0.2">
      <c r="C54" s="193">
        <v>40</v>
      </c>
      <c r="AR54" s="194">
        <f>AR$8</f>
        <v>83.511173129868538</v>
      </c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5">
        <f>AR54*BJ$6</f>
        <v>76.830279279479058</v>
      </c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6">
        <f>BJ54*CB$6</f>
        <v>70.683856937120737</v>
      </c>
      <c r="CC54" s="196"/>
      <c r="CD54" s="196"/>
      <c r="CE54" s="196"/>
      <c r="CF54" s="196"/>
      <c r="CG54" s="196"/>
      <c r="CH54" s="196"/>
      <c r="CI54" s="196"/>
      <c r="CJ54" s="196"/>
      <c r="CK54" s="196"/>
      <c r="CL54" s="196"/>
      <c r="CM54" s="196"/>
      <c r="CN54" s="196"/>
      <c r="CO54" s="196"/>
      <c r="CP54" s="196"/>
      <c r="CQ54" s="196"/>
      <c r="CR54" s="196"/>
      <c r="CS54" s="196"/>
      <c r="CT54" s="197">
        <f>CB54*CT$6</f>
        <v>65.029148382151078</v>
      </c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</row>
    <row r="55" spans="3:125" x14ac:dyDescent="0.2">
      <c r="C55" s="193">
        <v>41</v>
      </c>
      <c r="AS55" s="194">
        <f>AS$8</f>
        <v>85.201117264219178</v>
      </c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5">
        <f>AS55*BK$6</f>
        <v>78.385027883081648</v>
      </c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  <c r="BZ55" s="195"/>
      <c r="CA55" s="195"/>
      <c r="CB55" s="195"/>
      <c r="CC55" s="196">
        <f>BK55*CC$6</f>
        <v>72.114225652435124</v>
      </c>
      <c r="CD55" s="196"/>
      <c r="CE55" s="196"/>
      <c r="CF55" s="196"/>
      <c r="CG55" s="196"/>
      <c r="CH55" s="196"/>
      <c r="CI55" s="196"/>
      <c r="CJ55" s="196"/>
      <c r="CK55" s="196"/>
      <c r="CL55" s="196"/>
      <c r="CM55" s="196"/>
      <c r="CN55" s="196"/>
      <c r="CO55" s="196"/>
      <c r="CP55" s="196"/>
      <c r="CQ55" s="196"/>
      <c r="CR55" s="196"/>
      <c r="CS55" s="196"/>
      <c r="CT55" s="196"/>
      <c r="CU55" s="197">
        <f>CC55*CU$6</f>
        <v>66.345087600240319</v>
      </c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</row>
    <row r="56" spans="3:125" x14ac:dyDescent="0.2">
      <c r="C56" s="193">
        <v>42</v>
      </c>
      <c r="AT56" s="194">
        <f>AT$8</f>
        <v>86.882611677898097</v>
      </c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5">
        <f>AT56*BL$6</f>
        <v>79.93200274366626</v>
      </c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  <c r="BZ56" s="195"/>
      <c r="CA56" s="195"/>
      <c r="CB56" s="195"/>
      <c r="CC56" s="195"/>
      <c r="CD56" s="196">
        <f>BL56*CD$6</f>
        <v>73.53744252417296</v>
      </c>
      <c r="CE56" s="196"/>
      <c r="CF56" s="196"/>
      <c r="CG56" s="196"/>
      <c r="CH56" s="196"/>
      <c r="CI56" s="196"/>
      <c r="CJ56" s="196"/>
      <c r="CK56" s="196"/>
      <c r="CL56" s="196"/>
      <c r="CM56" s="196"/>
      <c r="CN56" s="196"/>
      <c r="CO56" s="196"/>
      <c r="CP56" s="196"/>
      <c r="CQ56" s="196"/>
      <c r="CR56" s="196"/>
      <c r="CS56" s="196"/>
      <c r="CT56" s="196"/>
      <c r="CU56" s="196"/>
      <c r="CV56" s="197">
        <f>CD56*CV$6</f>
        <v>67.654447122239119</v>
      </c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</row>
    <row r="57" spans="3:125" x14ac:dyDescent="0.2">
      <c r="C57" s="193">
        <v>43</v>
      </c>
      <c r="AU57" s="194">
        <f>AU$8</f>
        <v>88.555698619508604</v>
      </c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5">
        <f>AU57*BM$6</f>
        <v>81.471242729947917</v>
      </c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  <c r="BZ57" s="195"/>
      <c r="CA57" s="195"/>
      <c r="CB57" s="195"/>
      <c r="CC57" s="195"/>
      <c r="CD57" s="195"/>
      <c r="CE57" s="196">
        <f>BM57*CE$6</f>
        <v>74.953543311552082</v>
      </c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7">
        <f>CE57*CW$6</f>
        <v>68.95725984662792</v>
      </c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</row>
    <row r="58" spans="3:125" x14ac:dyDescent="0.2">
      <c r="C58" s="193">
        <v>44</v>
      </c>
      <c r="AV58" s="194">
        <f>AV$8</f>
        <v>90.220420126411057</v>
      </c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5">
        <f>AV58*BN$6</f>
        <v>83.002786516298173</v>
      </c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6">
        <f>BN58*CF$6</f>
        <v>76.362563594994327</v>
      </c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6"/>
      <c r="CR58" s="196"/>
      <c r="CS58" s="196"/>
      <c r="CT58" s="196"/>
      <c r="CU58" s="196"/>
      <c r="CV58" s="196"/>
      <c r="CW58" s="196"/>
      <c r="CX58" s="197">
        <f>CF58*CX$6</f>
        <v>70.253558507394786</v>
      </c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</row>
    <row r="59" spans="3:125" x14ac:dyDescent="0.2">
      <c r="C59" s="193">
        <v>45</v>
      </c>
      <c r="AW59" s="194">
        <f>AW$8</f>
        <v>91.876818025779002</v>
      </c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5">
        <f>AW59*BO$6</f>
        <v>84.526672583716689</v>
      </c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  <c r="BZ59" s="195"/>
      <c r="CA59" s="195"/>
      <c r="CB59" s="195"/>
      <c r="CC59" s="195"/>
      <c r="CD59" s="195"/>
      <c r="CE59" s="195"/>
      <c r="CF59" s="195"/>
      <c r="CG59" s="196">
        <f>BO59*CG$6</f>
        <v>77.764538777019354</v>
      </c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7">
        <f>CG59*CY$6</f>
        <v>71.543375674857813</v>
      </c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</row>
    <row r="60" spans="3:125" x14ac:dyDescent="0.2">
      <c r="C60" s="193">
        <v>46</v>
      </c>
      <c r="AX60" s="194">
        <f>AX$8</f>
        <v>93.524933935650097</v>
      </c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5">
        <f>AX60*BP$6</f>
        <v>86.04293922079809</v>
      </c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6">
        <f>BP60*CH$6</f>
        <v>79.159504083134252</v>
      </c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7">
        <f>CH60*CZ$6</f>
        <v>72.826743756483509</v>
      </c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</row>
    <row r="61" spans="3:125" x14ac:dyDescent="0.2">
      <c r="C61" s="193">
        <v>47</v>
      </c>
      <c r="AY61" s="194">
        <f>AY$8</f>
        <v>95.16480926597184</v>
      </c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5">
        <f>AY61*BQ$6</f>
        <v>87.551624524694091</v>
      </c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6">
        <f>BQ61*CI$6</f>
        <v>80.547494562718569</v>
      </c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7">
        <f>CI61*DA$6</f>
        <v>74.103694997701083</v>
      </c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</row>
    <row r="62" spans="3:125" x14ac:dyDescent="0.2">
      <c r="C62" s="193">
        <v>48</v>
      </c>
      <c r="AZ62" s="194">
        <f>AZ$8</f>
        <v>106.44168659384115</v>
      </c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5">
        <f>AZ62*BR$6</f>
        <v>97.926351666333872</v>
      </c>
      <c r="BS62" s="195"/>
      <c r="BT62" s="195"/>
      <c r="BU62" s="195"/>
      <c r="BV62" s="195"/>
      <c r="BW62" s="195"/>
      <c r="BX62" s="195"/>
      <c r="BY62" s="195"/>
      <c r="BZ62" s="195"/>
      <c r="CA62" s="195"/>
      <c r="CB62" s="195"/>
      <c r="CC62" s="195"/>
      <c r="CD62" s="195"/>
      <c r="CE62" s="195"/>
      <c r="CF62" s="195"/>
      <c r="CG62" s="195"/>
      <c r="CH62" s="195"/>
      <c r="CI62" s="195"/>
      <c r="CJ62" s="196">
        <f>BR62*CJ$6</f>
        <v>90.092243533027172</v>
      </c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7">
        <f>CJ62*DB$6</f>
        <v>82.884864050385005</v>
      </c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3:125" x14ac:dyDescent="0.2">
      <c r="C63" s="193">
        <v>49</v>
      </c>
      <c r="BA63" s="194">
        <f>BA$8</f>
        <v>108.22697816087195</v>
      </c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5">
        <f>BA63*BS$6</f>
        <v>99.568819908002197</v>
      </c>
      <c r="BT63" s="195"/>
      <c r="BU63" s="195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5"/>
      <c r="CI63" s="195"/>
      <c r="CJ63" s="195"/>
      <c r="CK63" s="196">
        <f>BS63*CK$6</f>
        <v>91.603314315362027</v>
      </c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7">
        <f>CK63*DC$6</f>
        <v>84.275049170133073</v>
      </c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3:125" x14ac:dyDescent="0.2">
      <c r="C64" s="193">
        <v>50</v>
      </c>
      <c r="BB64" s="194">
        <f>BB$8</f>
        <v>110.00334327006759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5">
        <f>BB64*BT$6</f>
        <v>101.20307580846219</v>
      </c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6">
        <f>BT64*CL$6</f>
        <v>93.106829743785212</v>
      </c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7">
        <f>CL64*DD$6</f>
        <v>85.658283364282397</v>
      </c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3:135" x14ac:dyDescent="0.2">
      <c r="C65" s="193">
        <v>51</v>
      </c>
      <c r="BC65" s="194">
        <f>BC$8</f>
        <v>111.77082655371726</v>
      </c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5">
        <f>BC65*BU$6</f>
        <v>102.82916042941989</v>
      </c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6">
        <f>BU65*CM$6</f>
        <v>94.602827595066302</v>
      </c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7">
        <f>CM65*DE$6</f>
        <v>87.034601387460995</v>
      </c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3:135" x14ac:dyDescent="0.2">
      <c r="C66" s="193">
        <v>52</v>
      </c>
      <c r="BD66" s="194">
        <f>BD$8</f>
        <v>113.52947242094869</v>
      </c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5">
        <f>BD66*BV$6</f>
        <v>104.4471146272728</v>
      </c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6">
        <f>BV66*CN$6</f>
        <v>96.091345457090981</v>
      </c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7">
        <f>CN66*DF$6</f>
        <v>88.404037820523712</v>
      </c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3:135" x14ac:dyDescent="0.2">
      <c r="C67" s="193">
        <v>53</v>
      </c>
      <c r="BE67" s="194">
        <f>BE$8</f>
        <v>115.27932505884394</v>
      </c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5">
        <f>BE67*BW$6</f>
        <v>106.05697905413643</v>
      </c>
      <c r="BX67" s="195"/>
      <c r="BY67" s="195"/>
      <c r="BZ67" s="195"/>
      <c r="CA67" s="195"/>
      <c r="CB67" s="195"/>
      <c r="CC67" s="195"/>
      <c r="CD67" s="195"/>
      <c r="CE67" s="195"/>
      <c r="CF67" s="195"/>
      <c r="CG67" s="195"/>
      <c r="CH67" s="195"/>
      <c r="CI67" s="195"/>
      <c r="CJ67" s="195"/>
      <c r="CK67" s="195"/>
      <c r="CL67" s="195"/>
      <c r="CM67" s="195"/>
      <c r="CN67" s="195"/>
      <c r="CO67" s="196">
        <f>BW67*CO$6</f>
        <v>97.572420729805529</v>
      </c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7">
        <f>CO67*DG$6</f>
        <v>89.766627071421084</v>
      </c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3:135" x14ac:dyDescent="0.2">
      <c r="C68" s="193">
        <v>54</v>
      </c>
      <c r="BF68" s="194">
        <f>BF$8</f>
        <v>117.02042843354971</v>
      </c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5">
        <f>BF68*BX$6</f>
        <v>107.65879415886573</v>
      </c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6">
        <f>BX68*CP$6</f>
        <v>99.046090626156484</v>
      </c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7">
        <f>CP68*DH$6</f>
        <v>91.122403376063971</v>
      </c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3:135" x14ac:dyDescent="0.2">
      <c r="C69" s="193">
        <v>55</v>
      </c>
      <c r="BG69" s="194">
        <f>BG$8</f>
        <v>118.75282629138196</v>
      </c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5">
        <f>BG69*BY$6</f>
        <v>109.25260018807141</v>
      </c>
      <c r="BZ69" s="195"/>
      <c r="CA69" s="195"/>
      <c r="CB69" s="195"/>
      <c r="CC69" s="195"/>
      <c r="CD69" s="195"/>
      <c r="CE69" s="195"/>
      <c r="CF69" s="195"/>
      <c r="CG69" s="195"/>
      <c r="CH69" s="195"/>
      <c r="CI69" s="195"/>
      <c r="CJ69" s="195"/>
      <c r="CK69" s="195"/>
      <c r="CL69" s="195"/>
      <c r="CM69" s="195"/>
      <c r="CN69" s="195"/>
      <c r="CO69" s="195"/>
      <c r="CP69" s="195"/>
      <c r="CQ69" s="196">
        <f>BY69*CQ$6</f>
        <v>100.5123921730257</v>
      </c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7">
        <f>CQ69*DI$6</f>
        <v>92.471400799183655</v>
      </c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3:135" x14ac:dyDescent="0.2">
      <c r="C70" s="193">
        <v>56</v>
      </c>
      <c r="BH70" s="194">
        <f>BH$8</f>
        <v>120.47656215992505</v>
      </c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5">
        <f>BH70*BZ$6</f>
        <v>110.83843718713105</v>
      </c>
      <c r="CA70" s="195"/>
      <c r="CB70" s="195"/>
      <c r="CC70" s="195"/>
      <c r="CD70" s="195"/>
      <c r="CE70" s="195"/>
      <c r="CF70" s="195"/>
      <c r="CG70" s="195"/>
      <c r="CH70" s="195"/>
      <c r="CI70" s="195"/>
      <c r="CJ70" s="195"/>
      <c r="CK70" s="195"/>
      <c r="CL70" s="195"/>
      <c r="CM70" s="195"/>
      <c r="CN70" s="195"/>
      <c r="CO70" s="195"/>
      <c r="CP70" s="195"/>
      <c r="CQ70" s="195"/>
      <c r="CR70" s="196">
        <f>BZ70*CR$6</f>
        <v>101.97136221216057</v>
      </c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7">
        <f>CR70*DJ$6</f>
        <v>93.813653235187729</v>
      </c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3:135" x14ac:dyDescent="0.2">
      <c r="C71" s="193">
        <v>57</v>
      </c>
      <c r="BI71" s="194">
        <f>BI$8</f>
        <v>122.19167934912542</v>
      </c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5">
        <f>BI71*CA$6</f>
        <v>112.4163450011954</v>
      </c>
      <c r="CB71" s="195"/>
      <c r="CC71" s="195"/>
      <c r="CD71" s="195"/>
      <c r="CE71" s="195"/>
      <c r="CF71" s="195"/>
      <c r="CG71" s="195"/>
      <c r="CH71" s="195"/>
      <c r="CI71" s="195"/>
      <c r="CJ71" s="195"/>
      <c r="CK71" s="195"/>
      <c r="CL71" s="195"/>
      <c r="CM71" s="195"/>
      <c r="CN71" s="195"/>
      <c r="CO71" s="195"/>
      <c r="CP71" s="195"/>
      <c r="CQ71" s="195"/>
      <c r="CR71" s="195"/>
      <c r="CS71" s="196">
        <f>CA71*CS$6</f>
        <v>103.42303740109976</v>
      </c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7">
        <f>CS71*DK$6</f>
        <v>95.149194409011784</v>
      </c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3:135" x14ac:dyDescent="0.2">
      <c r="C72" s="193">
        <v>58</v>
      </c>
      <c r="BJ72" s="194">
        <f>BJ$8</f>
        <v>123.89822095237979</v>
      </c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5">
        <f>BJ72*CB$6</f>
        <v>113.98636327618941</v>
      </c>
      <c r="CC72" s="195"/>
      <c r="CD72" s="195"/>
      <c r="CE72" s="195"/>
      <c r="CF72" s="195"/>
      <c r="CG72" s="195"/>
      <c r="CH72" s="195"/>
      <c r="CI72" s="195"/>
      <c r="CJ72" s="195"/>
      <c r="CK72" s="195"/>
      <c r="CL72" s="195"/>
      <c r="CM72" s="195"/>
      <c r="CN72" s="195"/>
      <c r="CO72" s="195"/>
      <c r="CP72" s="195"/>
      <c r="CQ72" s="195"/>
      <c r="CR72" s="195"/>
      <c r="CS72" s="195"/>
      <c r="CT72" s="196">
        <f>CB72*CT$6</f>
        <v>104.86745421409427</v>
      </c>
      <c r="CU72" s="196"/>
      <c r="CV72" s="196"/>
      <c r="CW72" s="196"/>
      <c r="CX72" s="196"/>
      <c r="CY72" s="196"/>
      <c r="CZ72" s="196"/>
      <c r="DA72" s="196"/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7">
        <f>CT72*DL$6</f>
        <v>96.47805787696673</v>
      </c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3:135" x14ac:dyDescent="0.2">
      <c r="C73" s="193">
        <v>59</v>
      </c>
      <c r="BK73" s="194">
        <f>BK$8</f>
        <v>125.59622984761788</v>
      </c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5">
        <f>BK73*CC$6</f>
        <v>115.54853145980846</v>
      </c>
      <c r="CD73" s="195"/>
      <c r="CE73" s="195"/>
      <c r="CF73" s="195"/>
      <c r="CG73" s="195"/>
      <c r="CH73" s="195"/>
      <c r="CI73" s="195"/>
      <c r="CJ73" s="195"/>
      <c r="CK73" s="195"/>
      <c r="CL73" s="195"/>
      <c r="CM73" s="195"/>
      <c r="CN73" s="195"/>
      <c r="CO73" s="195"/>
      <c r="CP73" s="195"/>
      <c r="CQ73" s="195"/>
      <c r="CR73" s="195"/>
      <c r="CS73" s="195"/>
      <c r="CT73" s="195"/>
      <c r="CU73" s="196">
        <f>CC73*CU$6</f>
        <v>106.30464894302379</v>
      </c>
      <c r="CV73" s="196"/>
      <c r="CW73" s="196"/>
      <c r="CX73" s="196"/>
      <c r="CY73" s="196"/>
      <c r="CZ73" s="196"/>
      <c r="DA73" s="196"/>
      <c r="DB73" s="196"/>
      <c r="DC73" s="196"/>
      <c r="DD73" s="196"/>
      <c r="DE73" s="196"/>
      <c r="DF73" s="196"/>
      <c r="DG73" s="196"/>
      <c r="DH73" s="196"/>
      <c r="DI73" s="196"/>
      <c r="DJ73" s="196"/>
      <c r="DK73" s="196"/>
      <c r="DL73" s="196"/>
      <c r="DM73" s="197">
        <f>CU73*DM$6</f>
        <v>97.800277027581899</v>
      </c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</row>
    <row r="74" spans="3:135" x14ac:dyDescent="0.2">
      <c r="C74" s="193">
        <v>60</v>
      </c>
      <c r="BL74" s="194">
        <f>BL$8</f>
        <v>127.28574869837978</v>
      </c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5">
        <f>BL74*CD$6</f>
        <v>117.1028888025094</v>
      </c>
      <c r="CE74" s="195"/>
      <c r="CF74" s="195"/>
      <c r="CG74" s="195"/>
      <c r="CH74" s="195"/>
      <c r="CI74" s="195"/>
      <c r="CJ74" s="195"/>
      <c r="CK74" s="195"/>
      <c r="CL74" s="195"/>
      <c r="CM74" s="195"/>
      <c r="CN74" s="195"/>
      <c r="CO74" s="195"/>
      <c r="CP74" s="195"/>
      <c r="CQ74" s="195"/>
      <c r="CR74" s="195"/>
      <c r="CS74" s="195"/>
      <c r="CT74" s="195"/>
      <c r="CU74" s="195"/>
      <c r="CV74" s="196">
        <f>CD74*CV$6</f>
        <v>107.73465769830865</v>
      </c>
      <c r="CW74" s="196"/>
      <c r="CX74" s="196"/>
      <c r="CY74" s="196"/>
      <c r="CZ74" s="196"/>
      <c r="DA74" s="196"/>
      <c r="DB74" s="196"/>
      <c r="DC74" s="196"/>
      <c r="DD74" s="196"/>
      <c r="DE74" s="196"/>
      <c r="DF74" s="196"/>
      <c r="DG74" s="196"/>
      <c r="DH74" s="196"/>
      <c r="DI74" s="196"/>
      <c r="DJ74" s="196"/>
      <c r="DK74" s="196"/>
      <c r="DL74" s="196"/>
      <c r="DM74" s="196"/>
      <c r="DN74" s="197">
        <f>CV74*DN$6</f>
        <v>99.115885082443967</v>
      </c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</sheetPr>
  <dimension ref="A1:EE74"/>
  <sheetViews>
    <sheetView workbookViewId="0">
      <pane xSplit="3" ySplit="10" topLeftCell="AL11" activePane="bottomRight" state="frozen"/>
      <selection pane="topRight" activeCell="D1" sqref="D1"/>
      <selection pane="bottomLeft" activeCell="A11" sqref="A11"/>
      <selection pane="bottomRight" activeCell="AT17" sqref="AT17"/>
    </sheetView>
  </sheetViews>
  <sheetFormatPr defaultColWidth="9.140625" defaultRowHeight="12" x14ac:dyDescent="0.2"/>
  <cols>
    <col min="1" max="1" width="8.85546875" style="1" customWidth="1"/>
    <col min="2" max="2" width="38.140625" style="1" bestFit="1" customWidth="1"/>
    <col min="3" max="3" width="7.140625" style="1" customWidth="1"/>
    <col min="4" max="4" width="7.7109375" style="1" customWidth="1"/>
    <col min="5" max="5" width="6.28515625" style="188" bestFit="1" customWidth="1"/>
    <col min="6" max="8" width="6.42578125" style="188" bestFit="1" customWidth="1"/>
    <col min="9" max="10" width="6.85546875" style="188" bestFit="1" customWidth="1"/>
    <col min="11" max="11" width="6.42578125" style="188" bestFit="1" customWidth="1"/>
    <col min="12" max="12" width="6.85546875" style="188" bestFit="1" customWidth="1"/>
    <col min="13" max="14" width="7" style="188" bestFit="1" customWidth="1"/>
    <col min="15" max="20" width="6.42578125" style="188" bestFit="1" customWidth="1"/>
    <col min="21" max="22" width="6.85546875" style="188" bestFit="1" customWidth="1"/>
    <col min="23" max="23" width="6.42578125" style="188" bestFit="1" customWidth="1"/>
    <col min="24" max="24" width="6.85546875" style="188" bestFit="1" customWidth="1"/>
    <col min="25" max="26" width="7" style="188" bestFit="1" customWidth="1"/>
    <col min="27" max="32" width="6.42578125" style="188" bestFit="1" customWidth="1"/>
    <col min="33" max="34" width="6.85546875" style="188" bestFit="1" customWidth="1"/>
    <col min="35" max="35" width="6.42578125" style="188" bestFit="1" customWidth="1"/>
    <col min="36" max="36" width="6.85546875" style="188" bestFit="1" customWidth="1"/>
    <col min="37" max="38" width="7" style="188" bestFit="1" customWidth="1"/>
    <col min="39" max="44" width="6.42578125" style="188" bestFit="1" customWidth="1"/>
    <col min="45" max="46" width="6.85546875" style="188" bestFit="1" customWidth="1"/>
    <col min="47" max="47" width="6.42578125" style="188" bestFit="1" customWidth="1"/>
    <col min="48" max="48" width="6.85546875" style="188" bestFit="1" customWidth="1"/>
    <col min="49" max="50" width="7" style="188" bestFit="1" customWidth="1"/>
    <col min="51" max="56" width="6.42578125" style="188" bestFit="1" customWidth="1"/>
    <col min="57" max="58" width="6.85546875" style="188" bestFit="1" customWidth="1"/>
    <col min="59" max="59" width="6.42578125" style="188" bestFit="1" customWidth="1"/>
    <col min="60" max="60" width="6.85546875" style="188" bestFit="1" customWidth="1"/>
    <col min="61" max="62" width="7" style="188" bestFit="1" customWidth="1"/>
    <col min="63" max="64" width="6.42578125" style="188" bestFit="1" customWidth="1"/>
    <col min="65" max="16384" width="9.140625" style="188"/>
  </cols>
  <sheetData>
    <row r="1" spans="1:135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135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135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135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135" s="1" customFormat="1" x14ac:dyDescent="0.2"/>
    <row r="6" spans="1:135" s="1" customFormat="1" x14ac:dyDescent="0.2">
      <c r="B6" s="1" t="s">
        <v>85</v>
      </c>
      <c r="C6" s="203">
        <f>Dashboard!F23</f>
        <v>0.08</v>
      </c>
      <c r="D6" s="203">
        <f>1-C6</f>
        <v>0.92</v>
      </c>
      <c r="E6" s="203">
        <f t="shared" ref="E6:BP6" si="3">$D6</f>
        <v>0.92</v>
      </c>
      <c r="F6" s="203">
        <f t="shared" si="3"/>
        <v>0.92</v>
      </c>
      <c r="G6" s="203">
        <f t="shared" si="3"/>
        <v>0.92</v>
      </c>
      <c r="H6" s="203">
        <f t="shared" si="3"/>
        <v>0.92</v>
      </c>
      <c r="I6" s="203">
        <f t="shared" si="3"/>
        <v>0.92</v>
      </c>
      <c r="J6" s="203">
        <f t="shared" si="3"/>
        <v>0.92</v>
      </c>
      <c r="K6" s="203">
        <f t="shared" si="3"/>
        <v>0.92</v>
      </c>
      <c r="L6" s="203">
        <f t="shared" si="3"/>
        <v>0.92</v>
      </c>
      <c r="M6" s="203">
        <f t="shared" si="3"/>
        <v>0.92</v>
      </c>
      <c r="N6" s="203">
        <f t="shared" si="3"/>
        <v>0.92</v>
      </c>
      <c r="O6" s="203">
        <f t="shared" si="3"/>
        <v>0.92</v>
      </c>
      <c r="P6" s="203">
        <f t="shared" si="3"/>
        <v>0.92</v>
      </c>
      <c r="Q6" s="203">
        <f t="shared" si="3"/>
        <v>0.92</v>
      </c>
      <c r="R6" s="203">
        <f t="shared" si="3"/>
        <v>0.92</v>
      </c>
      <c r="S6" s="203">
        <f t="shared" si="3"/>
        <v>0.92</v>
      </c>
      <c r="T6" s="203">
        <f t="shared" si="3"/>
        <v>0.92</v>
      </c>
      <c r="U6" s="203">
        <f t="shared" si="3"/>
        <v>0.92</v>
      </c>
      <c r="V6" s="203">
        <f t="shared" si="3"/>
        <v>0.92</v>
      </c>
      <c r="W6" s="203">
        <f t="shared" si="3"/>
        <v>0.92</v>
      </c>
      <c r="X6" s="203">
        <f t="shared" si="3"/>
        <v>0.92</v>
      </c>
      <c r="Y6" s="203">
        <f t="shared" si="3"/>
        <v>0.92</v>
      </c>
      <c r="Z6" s="203">
        <f t="shared" si="3"/>
        <v>0.92</v>
      </c>
      <c r="AA6" s="203">
        <f t="shared" si="3"/>
        <v>0.92</v>
      </c>
      <c r="AB6" s="203">
        <f t="shared" si="3"/>
        <v>0.92</v>
      </c>
      <c r="AC6" s="203">
        <f t="shared" si="3"/>
        <v>0.92</v>
      </c>
      <c r="AD6" s="203">
        <f t="shared" si="3"/>
        <v>0.92</v>
      </c>
      <c r="AE6" s="203">
        <f t="shared" si="3"/>
        <v>0.92</v>
      </c>
      <c r="AF6" s="203">
        <f t="shared" si="3"/>
        <v>0.92</v>
      </c>
      <c r="AG6" s="203">
        <f t="shared" si="3"/>
        <v>0.92</v>
      </c>
      <c r="AH6" s="203">
        <f t="shared" si="3"/>
        <v>0.92</v>
      </c>
      <c r="AI6" s="203">
        <f t="shared" si="3"/>
        <v>0.92</v>
      </c>
      <c r="AJ6" s="203">
        <f t="shared" si="3"/>
        <v>0.92</v>
      </c>
      <c r="AK6" s="203">
        <f t="shared" si="3"/>
        <v>0.92</v>
      </c>
      <c r="AL6" s="203">
        <f t="shared" si="3"/>
        <v>0.92</v>
      </c>
      <c r="AM6" s="203">
        <f t="shared" si="3"/>
        <v>0.92</v>
      </c>
      <c r="AN6" s="203">
        <f t="shared" si="3"/>
        <v>0.92</v>
      </c>
      <c r="AO6" s="203">
        <f t="shared" si="3"/>
        <v>0.92</v>
      </c>
      <c r="AP6" s="203">
        <f t="shared" si="3"/>
        <v>0.92</v>
      </c>
      <c r="AQ6" s="203">
        <f t="shared" si="3"/>
        <v>0.92</v>
      </c>
      <c r="AR6" s="203">
        <f t="shared" si="3"/>
        <v>0.92</v>
      </c>
      <c r="AS6" s="203">
        <f t="shared" si="3"/>
        <v>0.92</v>
      </c>
      <c r="AT6" s="203">
        <f t="shared" si="3"/>
        <v>0.92</v>
      </c>
      <c r="AU6" s="203">
        <f t="shared" si="3"/>
        <v>0.92</v>
      </c>
      <c r="AV6" s="203">
        <f t="shared" si="3"/>
        <v>0.92</v>
      </c>
      <c r="AW6" s="203">
        <f t="shared" si="3"/>
        <v>0.92</v>
      </c>
      <c r="AX6" s="203">
        <f t="shared" si="3"/>
        <v>0.92</v>
      </c>
      <c r="AY6" s="203">
        <f t="shared" si="3"/>
        <v>0.92</v>
      </c>
      <c r="AZ6" s="203">
        <f t="shared" si="3"/>
        <v>0.92</v>
      </c>
      <c r="BA6" s="203">
        <f t="shared" si="3"/>
        <v>0.92</v>
      </c>
      <c r="BB6" s="203">
        <f t="shared" si="3"/>
        <v>0.92</v>
      </c>
      <c r="BC6" s="203">
        <f t="shared" si="3"/>
        <v>0.92</v>
      </c>
      <c r="BD6" s="203">
        <f t="shared" si="3"/>
        <v>0.92</v>
      </c>
      <c r="BE6" s="203">
        <f t="shared" si="3"/>
        <v>0.92</v>
      </c>
      <c r="BF6" s="203">
        <f t="shared" si="3"/>
        <v>0.92</v>
      </c>
      <c r="BG6" s="203">
        <f t="shared" si="3"/>
        <v>0.92</v>
      </c>
      <c r="BH6" s="203">
        <f t="shared" si="3"/>
        <v>0.92</v>
      </c>
      <c r="BI6" s="203">
        <f t="shared" si="3"/>
        <v>0.92</v>
      </c>
      <c r="BJ6" s="203">
        <f t="shared" si="3"/>
        <v>0.92</v>
      </c>
      <c r="BK6" s="203">
        <f t="shared" si="3"/>
        <v>0.92</v>
      </c>
      <c r="BL6" s="203">
        <f t="shared" si="3"/>
        <v>0.92</v>
      </c>
      <c r="BM6" s="203">
        <f t="shared" si="3"/>
        <v>0.92</v>
      </c>
      <c r="BN6" s="203">
        <f t="shared" si="3"/>
        <v>0.92</v>
      </c>
      <c r="BO6" s="203">
        <f t="shared" si="3"/>
        <v>0.92</v>
      </c>
      <c r="BP6" s="203">
        <f t="shared" si="3"/>
        <v>0.92</v>
      </c>
      <c r="BQ6" s="203">
        <f t="shared" ref="BQ6:EB6" si="4">$D6</f>
        <v>0.92</v>
      </c>
      <c r="BR6" s="203">
        <f t="shared" si="4"/>
        <v>0.92</v>
      </c>
      <c r="BS6" s="203">
        <f t="shared" si="4"/>
        <v>0.92</v>
      </c>
      <c r="BT6" s="203">
        <f t="shared" si="4"/>
        <v>0.92</v>
      </c>
      <c r="BU6" s="203">
        <f t="shared" si="4"/>
        <v>0.92</v>
      </c>
      <c r="BV6" s="203">
        <f t="shared" si="4"/>
        <v>0.92</v>
      </c>
      <c r="BW6" s="203">
        <f t="shared" si="4"/>
        <v>0.92</v>
      </c>
      <c r="BX6" s="203">
        <f t="shared" si="4"/>
        <v>0.92</v>
      </c>
      <c r="BY6" s="203">
        <f t="shared" si="4"/>
        <v>0.92</v>
      </c>
      <c r="BZ6" s="203">
        <f t="shared" si="4"/>
        <v>0.92</v>
      </c>
      <c r="CA6" s="203">
        <f t="shared" si="4"/>
        <v>0.92</v>
      </c>
      <c r="CB6" s="203">
        <f t="shared" si="4"/>
        <v>0.92</v>
      </c>
      <c r="CC6" s="203">
        <f t="shared" si="4"/>
        <v>0.92</v>
      </c>
      <c r="CD6" s="203">
        <f t="shared" si="4"/>
        <v>0.92</v>
      </c>
      <c r="CE6" s="203">
        <f t="shared" si="4"/>
        <v>0.92</v>
      </c>
      <c r="CF6" s="203">
        <f t="shared" si="4"/>
        <v>0.92</v>
      </c>
      <c r="CG6" s="203">
        <f t="shared" si="4"/>
        <v>0.92</v>
      </c>
      <c r="CH6" s="203">
        <f t="shared" si="4"/>
        <v>0.92</v>
      </c>
      <c r="CI6" s="203">
        <f t="shared" si="4"/>
        <v>0.92</v>
      </c>
      <c r="CJ6" s="203">
        <f t="shared" si="4"/>
        <v>0.92</v>
      </c>
      <c r="CK6" s="203">
        <f t="shared" si="4"/>
        <v>0.92</v>
      </c>
      <c r="CL6" s="203">
        <f t="shared" si="4"/>
        <v>0.92</v>
      </c>
      <c r="CM6" s="203">
        <f t="shared" si="4"/>
        <v>0.92</v>
      </c>
      <c r="CN6" s="203">
        <f t="shared" si="4"/>
        <v>0.92</v>
      </c>
      <c r="CO6" s="203">
        <f t="shared" si="4"/>
        <v>0.92</v>
      </c>
      <c r="CP6" s="203">
        <f t="shared" si="4"/>
        <v>0.92</v>
      </c>
      <c r="CQ6" s="203">
        <f t="shared" si="4"/>
        <v>0.92</v>
      </c>
      <c r="CR6" s="203">
        <f t="shared" si="4"/>
        <v>0.92</v>
      </c>
      <c r="CS6" s="203">
        <f t="shared" si="4"/>
        <v>0.92</v>
      </c>
      <c r="CT6" s="203">
        <f t="shared" si="4"/>
        <v>0.92</v>
      </c>
      <c r="CU6" s="203">
        <f t="shared" si="4"/>
        <v>0.92</v>
      </c>
      <c r="CV6" s="203">
        <f t="shared" si="4"/>
        <v>0.92</v>
      </c>
      <c r="CW6" s="203">
        <f t="shared" si="4"/>
        <v>0.92</v>
      </c>
      <c r="CX6" s="203">
        <f t="shared" si="4"/>
        <v>0.92</v>
      </c>
      <c r="CY6" s="203">
        <f t="shared" si="4"/>
        <v>0.92</v>
      </c>
      <c r="CZ6" s="203">
        <f t="shared" si="4"/>
        <v>0.92</v>
      </c>
      <c r="DA6" s="203">
        <f t="shared" si="4"/>
        <v>0.92</v>
      </c>
      <c r="DB6" s="203">
        <f t="shared" si="4"/>
        <v>0.92</v>
      </c>
      <c r="DC6" s="203">
        <f t="shared" si="4"/>
        <v>0.92</v>
      </c>
      <c r="DD6" s="203">
        <f t="shared" si="4"/>
        <v>0.92</v>
      </c>
      <c r="DE6" s="203">
        <f t="shared" si="4"/>
        <v>0.92</v>
      </c>
      <c r="DF6" s="203">
        <f t="shared" si="4"/>
        <v>0.92</v>
      </c>
      <c r="DG6" s="203">
        <f t="shared" si="4"/>
        <v>0.92</v>
      </c>
      <c r="DH6" s="203">
        <f t="shared" si="4"/>
        <v>0.92</v>
      </c>
      <c r="DI6" s="203">
        <f t="shared" si="4"/>
        <v>0.92</v>
      </c>
      <c r="DJ6" s="203">
        <f t="shared" si="4"/>
        <v>0.92</v>
      </c>
      <c r="DK6" s="203">
        <f t="shared" si="4"/>
        <v>0.92</v>
      </c>
      <c r="DL6" s="203">
        <f t="shared" si="4"/>
        <v>0.92</v>
      </c>
      <c r="DM6" s="203">
        <f t="shared" si="4"/>
        <v>0.92</v>
      </c>
      <c r="DN6" s="203">
        <f t="shared" si="4"/>
        <v>0.92</v>
      </c>
      <c r="DO6" s="203">
        <f t="shared" si="4"/>
        <v>0.92</v>
      </c>
      <c r="DP6" s="203">
        <f t="shared" si="4"/>
        <v>0.92</v>
      </c>
      <c r="DQ6" s="203">
        <f t="shared" si="4"/>
        <v>0.92</v>
      </c>
      <c r="DR6" s="203">
        <f t="shared" si="4"/>
        <v>0.92</v>
      </c>
      <c r="DS6" s="203">
        <f t="shared" si="4"/>
        <v>0.92</v>
      </c>
      <c r="DT6" s="203">
        <f t="shared" si="4"/>
        <v>0.92</v>
      </c>
      <c r="DU6" s="203">
        <f t="shared" si="4"/>
        <v>0.92</v>
      </c>
      <c r="DV6" s="203">
        <f t="shared" si="4"/>
        <v>0.92</v>
      </c>
      <c r="DW6" s="203">
        <f t="shared" si="4"/>
        <v>0.92</v>
      </c>
      <c r="DX6" s="203">
        <f t="shared" si="4"/>
        <v>0.92</v>
      </c>
      <c r="DY6" s="203">
        <f t="shared" si="4"/>
        <v>0.92</v>
      </c>
      <c r="DZ6" s="203">
        <f t="shared" si="4"/>
        <v>0.92</v>
      </c>
      <c r="EA6" s="203">
        <f t="shared" si="4"/>
        <v>0.92</v>
      </c>
      <c r="EB6" s="203">
        <f t="shared" si="4"/>
        <v>0.92</v>
      </c>
      <c r="EC6" s="203">
        <f>$D6</f>
        <v>0.92</v>
      </c>
      <c r="ED6" s="203">
        <f>$D6</f>
        <v>0.92</v>
      </c>
      <c r="EE6" s="203">
        <f>$D6</f>
        <v>0.92</v>
      </c>
    </row>
    <row r="7" spans="1:135" s="1" customFormat="1" x14ac:dyDescent="0.2">
      <c r="B7" s="1" t="s">
        <v>152</v>
      </c>
      <c r="C7" s="203">
        <f>Dashboard!G46</f>
        <v>0.15</v>
      </c>
    </row>
    <row r="8" spans="1:135" x14ac:dyDescent="0.2">
      <c r="B8" s="7" t="s">
        <v>50</v>
      </c>
      <c r="E8" s="71">
        <f>_xlfn.XLOOKUP(E1,'Insurance Business Model'!$F1:$BN1,'Insurance Business Model'!$F18:$BN18,0,0)*$C$7</f>
        <v>3.6937499999999996</v>
      </c>
      <c r="F8" s="71">
        <f>_xlfn.XLOOKUP(F1,'Insurance Business Model'!$F1:$BN1,'Insurance Business Model'!$F18:$BN18,0,0)*$C$7</f>
        <v>4.4140312499999999</v>
      </c>
      <c r="G8" s="71">
        <f>_xlfn.XLOOKUP(G1,'Insurance Business Model'!$F1:$BN1,'Insurance Business Model'!$F18:$BN18,0,0)*$C$7</f>
        <v>5.1307110937500005</v>
      </c>
      <c r="H8" s="71">
        <f>_xlfn.XLOOKUP(H1,'Insurance Business Model'!$F1:$BN1,'Insurance Business Model'!$F18:$BN18,0,0)*$C$7</f>
        <v>5.8438075382812498</v>
      </c>
      <c r="I8" s="71">
        <f>_xlfn.XLOOKUP(I1,'Insurance Business Model'!$F1:$BN1,'Insurance Business Model'!$F18:$BN18,0,0)*$C$7</f>
        <v>6.5533385005898444</v>
      </c>
      <c r="J8" s="71">
        <f>_xlfn.XLOOKUP(J1,'Insurance Business Model'!$F1:$BN1,'Insurance Business Model'!$F18:$BN18,0,0)*$C$7</f>
        <v>7.2593218080868942</v>
      </c>
      <c r="K8" s="71">
        <f>_xlfn.XLOOKUP(K1,'Insurance Business Model'!$F1:$BN1,'Insurance Business Model'!$F18:$BN18,0,0)*$C$7</f>
        <v>7.9617751990464596</v>
      </c>
      <c r="L8" s="71">
        <f>_xlfn.XLOOKUP(L1,'Insurance Business Model'!$F1:$BN1,'Insurance Business Model'!$F18:$BN18,0,0)*$C$7</f>
        <v>8.6607163230512274</v>
      </c>
      <c r="M8" s="71">
        <f>_xlfn.XLOOKUP(M1,'Insurance Business Model'!$F1:$BN1,'Insurance Business Model'!$F18:$BN18,0,0)*$C$7</f>
        <v>9.3561627414359716</v>
      </c>
      <c r="N8" s="71">
        <f>_xlfn.XLOOKUP(N1,'Insurance Business Model'!$F1:$BN1,'Insurance Business Model'!$F18:$BN18,0,0)*$C$7</f>
        <v>10.048131927728791</v>
      </c>
      <c r="O8" s="71">
        <f>_xlfn.XLOOKUP(O1,'Insurance Business Model'!$F1:$BN1,'Insurance Business Model'!$F18:$BN18,0,0)*$C$7</f>
        <v>10.73664126809015</v>
      </c>
      <c r="P8" s="71">
        <f>_xlfn.XLOOKUP(P1,'Insurance Business Model'!$F1:$BN1,'Insurance Business Model'!$F18:$BN18,0,0)*$C$7</f>
        <v>13.045098040069453</v>
      </c>
      <c r="Q8" s="71">
        <f>_xlfn.XLOOKUP(Q1,'Insurance Business Model'!$F1:$BN1,'Insurance Business Model'!$F18:$BN18,0,0)*$C$7</f>
        <v>13.823622549869107</v>
      </c>
      <c r="R8" s="71">
        <f>_xlfn.XLOOKUP(R1,'Insurance Business Model'!$F1:$BN1,'Insurance Business Model'!$F18:$BN18,0,0)*$C$7</f>
        <v>14.59825443711976</v>
      </c>
      <c r="S8" s="71">
        <f>_xlfn.XLOOKUP(S1,'Insurance Business Model'!$F1:$BN1,'Insurance Business Model'!$F18:$BN18,0,0)*$C$7</f>
        <v>15.369013164934161</v>
      </c>
      <c r="T8" s="71">
        <f>_xlfn.XLOOKUP(T1,'Insurance Business Model'!$F1:$BN1,'Insurance Business Model'!$F18:$BN18,0,0)*$C$7</f>
        <v>16.135918099109492</v>
      </c>
      <c r="U8" s="71">
        <f>_xlfn.XLOOKUP(U1,'Insurance Business Model'!$F1:$BN1,'Insurance Business Model'!$F18:$BN18,0,0)*$C$7</f>
        <v>16.898988508613943</v>
      </c>
      <c r="V8" s="71">
        <f>_xlfn.XLOOKUP(V1,'Insurance Business Model'!$F1:$BN1,'Insurance Business Model'!$F18:$BN18,0,0)*$C$7</f>
        <v>17.658243566070873</v>
      </c>
      <c r="W8" s="71">
        <f>_xlfn.XLOOKUP(W1,'Insurance Business Model'!$F1:$BN1,'Insurance Business Model'!$F18:$BN18,0,0)*$C$7</f>
        <v>18.41370234824052</v>
      </c>
      <c r="X8" s="71">
        <f>_xlfn.XLOOKUP(X1,'Insurance Business Model'!$F1:$BN1,'Insurance Business Model'!$F18:$BN18,0,0)*$C$7</f>
        <v>19.165383836499316</v>
      </c>
      <c r="Y8" s="71">
        <f>_xlfn.XLOOKUP(Y1,'Insurance Business Model'!$F1:$BN1,'Insurance Business Model'!$F18:$BN18,0,0)*$C$7</f>
        <v>19.91330691731682</v>
      </c>
      <c r="Z8" s="71">
        <f>_xlfn.XLOOKUP(Z1,'Insurance Business Model'!$F1:$BN1,'Insurance Business Model'!$F18:$BN18,0,0)*$C$7</f>
        <v>20.657490382730238</v>
      </c>
      <c r="AA8" s="71">
        <f>_xlfn.XLOOKUP(AA1,'Insurance Business Model'!$F1:$BN1,'Insurance Business Model'!$F18:$BN18,0,0)*$C$7</f>
        <v>21.397952930816587</v>
      </c>
      <c r="AB8" s="71">
        <f>_xlfn.XLOOKUP(AB1,'Insurance Business Model'!$F1:$BN1,'Insurance Business Model'!$F18:$BN18,0,0)*$C$7</f>
        <v>24.889255249062725</v>
      </c>
      <c r="AC8" s="71">
        <f>_xlfn.XLOOKUP(AC1,'Insurance Business Model'!$F1:$BN1,'Insurance Business Model'!$F18:$BN18,0,0)*$C$7</f>
        <v>25.713558972817406</v>
      </c>
      <c r="AD8" s="71">
        <f>_xlfn.XLOOKUP(AD1,'Insurance Business Model'!$F1:$BN1,'Insurance Business Model'!$F18:$BN18,0,0)*$C$7</f>
        <v>26.533741177953321</v>
      </c>
      <c r="AE8" s="71">
        <f>_xlfn.XLOOKUP(AE1,'Insurance Business Model'!$F1:$BN1,'Insurance Business Model'!$F18:$BN18,0,0)*$C$7</f>
        <v>27.349822472063554</v>
      </c>
      <c r="AF8" s="71">
        <f>_xlfn.XLOOKUP(AF1,'Insurance Business Model'!$F1:$BN1,'Insurance Business Model'!$F18:$BN18,0,0)*$C$7</f>
        <v>28.161823359703238</v>
      </c>
      <c r="AG8" s="71">
        <f>_xlfn.XLOOKUP(AG1,'Insurance Business Model'!$F1:$BN1,'Insurance Business Model'!$F18:$BN18,0,0)*$C$7</f>
        <v>28.969764242904724</v>
      </c>
      <c r="AH8" s="71">
        <f>_xlfn.XLOOKUP(AH1,'Insurance Business Model'!$F1:$BN1,'Insurance Business Model'!$F18:$BN18,0,0)*$C$7</f>
        <v>29.7736654216902</v>
      </c>
      <c r="AI8" s="71">
        <f>_xlfn.XLOOKUP(AI1,'Insurance Business Model'!$F1:$BN1,'Insurance Business Model'!$F18:$BN18,0,0)*$C$7</f>
        <v>30.573547094581748</v>
      </c>
      <c r="AJ8" s="71">
        <f>_xlfn.XLOOKUP(AJ1,'Insurance Business Model'!$F1:$BN1,'Insurance Business Model'!$F18:$BN18,0,0)*$C$7</f>
        <v>31.369429359108842</v>
      </c>
      <c r="AK8" s="71">
        <f>_xlfn.XLOOKUP(AK1,'Insurance Business Model'!$F1:$BN1,'Insurance Business Model'!$F18:$BN18,0,0)*$C$7</f>
        <v>32.161332212313297</v>
      </c>
      <c r="AL8" s="71">
        <f>_xlfn.XLOOKUP(AL1,'Insurance Business Model'!$F1:$BN1,'Insurance Business Model'!$F18:$BN18,0,0)*$C$7</f>
        <v>32.949275551251731</v>
      </c>
      <c r="AM8" s="71">
        <f>_xlfn.XLOOKUP(AM1,'Insurance Business Model'!$F1:$BN1,'Insurance Business Model'!$F18:$BN18,0,0)*$C$7</f>
        <v>33.733279173495468</v>
      </c>
      <c r="AN8" s="71">
        <f>_xlfn.XLOOKUP(AN1,'Insurance Business Model'!$F1:$BN1,'Insurance Business Model'!$F18:$BN18,0,0)*$C$7</f>
        <v>38.333023480290379</v>
      </c>
      <c r="AO8" s="71">
        <f>_xlfn.XLOOKUP(AO1,'Insurance Business Model'!$F1:$BN1,'Insurance Business Model'!$F18:$BN18,0,0)*$C$7</f>
        <v>39.195108362888924</v>
      </c>
      <c r="AP8" s="71">
        <f>_xlfn.XLOOKUP(AP1,'Insurance Business Model'!$F1:$BN1,'Insurance Business Model'!$F18:$BN18,0,0)*$C$7</f>
        <v>40.052882821074483</v>
      </c>
      <c r="AQ8" s="71">
        <f>_xlfn.XLOOKUP(AQ1,'Insurance Business Model'!$F1:$BN1,'Insurance Business Model'!$F18:$BN18,0,0)*$C$7</f>
        <v>40.906368406969108</v>
      </c>
      <c r="AR8" s="71">
        <f>_xlfn.XLOOKUP(AR1,'Insurance Business Model'!$F1:$BN1,'Insurance Business Model'!$F18:$BN18,0,0)*$C$7</f>
        <v>41.755586564934269</v>
      </c>
      <c r="AS8" s="71">
        <f>_xlfn.XLOOKUP(AS1,'Insurance Business Model'!$F1:$BN1,'Insurance Business Model'!$F18:$BN18,0,0)*$C$7</f>
        <v>42.600558632109589</v>
      </c>
      <c r="AT8" s="71">
        <f>_xlfn.XLOOKUP(AT1,'Insurance Business Model'!$F1:$BN1,'Insurance Business Model'!$F18:$BN18,0,0)*$C$7</f>
        <v>43.441305838949049</v>
      </c>
      <c r="AU8" s="71">
        <f>_xlfn.XLOOKUP(AU1,'Insurance Business Model'!$F1:$BN1,'Insurance Business Model'!$F18:$BN18,0,0)*$C$7</f>
        <v>44.277849309754302</v>
      </c>
      <c r="AV8" s="71">
        <f>_xlfn.XLOOKUP(AV1,'Insurance Business Model'!$F1:$BN1,'Insurance Business Model'!$F18:$BN18,0,0)*$C$7</f>
        <v>45.110210063205528</v>
      </c>
      <c r="AW8" s="71">
        <f>_xlfn.XLOOKUP(AW1,'Insurance Business Model'!$F1:$BN1,'Insurance Business Model'!$F18:$BN18,0,0)*$C$7</f>
        <v>45.938409012889501</v>
      </c>
      <c r="AX8" s="71">
        <f>_xlfn.XLOOKUP(AX1,'Insurance Business Model'!$F1:$BN1,'Insurance Business Model'!$F18:$BN18,0,0)*$C$7</f>
        <v>46.762466967825048</v>
      </c>
      <c r="AY8" s="71">
        <f>_xlfn.XLOOKUP(AY1,'Insurance Business Model'!$F1:$BN1,'Insurance Business Model'!$F18:$BN18,0,0)*$C$7</f>
        <v>47.58240463298592</v>
      </c>
      <c r="AZ8" s="71">
        <f>_xlfn.XLOOKUP(AZ1,'Insurance Business Model'!$F1:$BN1,'Insurance Business Model'!$F18:$BN18,0,0)*$C$7</f>
        <v>53.220843296920577</v>
      </c>
      <c r="BA8" s="71">
        <f>_xlfn.XLOOKUP(BA1,'Insurance Business Model'!$F1:$BN1,'Insurance Business Model'!$F18:$BN18,0,0)*$C$7</f>
        <v>54.113489080435976</v>
      </c>
      <c r="BB8" s="71">
        <f>_xlfn.XLOOKUP(BB1,'Insurance Business Model'!$F1:$BN1,'Insurance Business Model'!$F18:$BN18,0,0)*$C$7</f>
        <v>55.001671635033794</v>
      </c>
      <c r="BC8" s="71">
        <f>_xlfn.XLOOKUP(BC1,'Insurance Business Model'!$F1:$BN1,'Insurance Business Model'!$F18:$BN18,0,0)*$C$7</f>
        <v>55.885413276858628</v>
      </c>
      <c r="BD8" s="71">
        <f>_xlfn.XLOOKUP(BD1,'Insurance Business Model'!$F1:$BN1,'Insurance Business Model'!$F18:$BN18,0,0)*$C$7</f>
        <v>56.764736210474346</v>
      </c>
      <c r="BE8" s="71">
        <f>_xlfn.XLOOKUP(BE1,'Insurance Business Model'!$F1:$BN1,'Insurance Business Model'!$F18:$BN18,0,0)*$C$7</f>
        <v>57.639662529421969</v>
      </c>
      <c r="BF8" s="71">
        <f>_xlfn.XLOOKUP(BF1,'Insurance Business Model'!$F1:$BN1,'Insurance Business Model'!$F18:$BN18,0,0)*$C$7</f>
        <v>58.510214216774855</v>
      </c>
      <c r="BG8" s="71">
        <f>_xlfn.XLOOKUP(BG1,'Insurance Business Model'!$F1:$BN1,'Insurance Business Model'!$F18:$BN18,0,0)*$C$7</f>
        <v>59.376413145690982</v>
      </c>
      <c r="BH8" s="71">
        <f>_xlfn.XLOOKUP(BH1,'Insurance Business Model'!$F1:$BN1,'Insurance Business Model'!$F18:$BN18,0,0)*$C$7</f>
        <v>60.238281079962526</v>
      </c>
      <c r="BI8" s="71">
        <f>_xlfn.XLOOKUP(BI1,'Insurance Business Model'!$F1:$BN1,'Insurance Business Model'!$F18:$BN18,0,0)*$C$7</f>
        <v>61.095839674562711</v>
      </c>
      <c r="BJ8" s="71">
        <f>_xlfn.XLOOKUP(BJ1,'Insurance Business Model'!$F1:$BN1,'Insurance Business Model'!$F18:$BN18,0,0)*$C$7</f>
        <v>61.949110476189894</v>
      </c>
      <c r="BK8" s="71">
        <f>_xlfn.XLOOKUP(BK1,'Insurance Business Model'!$F1:$BN1,'Insurance Business Model'!$F18:$BN18,0,0)*$C$7</f>
        <v>62.798114923808939</v>
      </c>
      <c r="BL8" s="71">
        <f>_xlfn.XLOOKUP(BL1,'Insurance Business Model'!$F1:$BN1,'Insurance Business Model'!$F18:$BN18,0,0)*$C$7</f>
        <v>63.642874349189889</v>
      </c>
    </row>
    <row r="9" spans="1:135" x14ac:dyDescent="0.2">
      <c r="B9" s="189" t="s">
        <v>117</v>
      </c>
      <c r="C9" s="190">
        <f>'Pricing Model'!Z7</f>
        <v>9000</v>
      </c>
    </row>
    <row r="10" spans="1:135" x14ac:dyDescent="0.2">
      <c r="B10" s="7" t="s">
        <v>86</v>
      </c>
      <c r="E10" s="191">
        <f>SUM(E15:E74)</f>
        <v>3.6937499999999996</v>
      </c>
      <c r="F10" s="191">
        <f t="shared" ref="F10:BL10" si="5">SUM(F15:F74)</f>
        <v>4.4140312499999999</v>
      </c>
      <c r="G10" s="191">
        <f t="shared" si="5"/>
        <v>5.1307110937500005</v>
      </c>
      <c r="H10" s="191">
        <f t="shared" si="5"/>
        <v>5.8438075382812498</v>
      </c>
      <c r="I10" s="191">
        <f t="shared" si="5"/>
        <v>6.5533385005898444</v>
      </c>
      <c r="J10" s="191">
        <f t="shared" si="5"/>
        <v>7.2593218080868942</v>
      </c>
      <c r="K10" s="191">
        <f t="shared" si="5"/>
        <v>7.9617751990464596</v>
      </c>
      <c r="L10" s="191">
        <f t="shared" si="5"/>
        <v>8.6607163230512274</v>
      </c>
      <c r="M10" s="191">
        <f t="shared" si="5"/>
        <v>9.3561627414359716</v>
      </c>
      <c r="N10" s="191">
        <f t="shared" si="5"/>
        <v>10.048131927728791</v>
      </c>
      <c r="O10" s="191">
        <f t="shared" si="5"/>
        <v>10.73664126809015</v>
      </c>
      <c r="P10" s="191">
        <f t="shared" si="5"/>
        <v>13.045098040069453</v>
      </c>
      <c r="Q10" s="191">
        <f t="shared" si="5"/>
        <v>13.823622549869107</v>
      </c>
      <c r="R10" s="191">
        <f t="shared" si="5"/>
        <v>14.59825443711976</v>
      </c>
      <c r="S10" s="191">
        <f t="shared" si="5"/>
        <v>15.369013164934161</v>
      </c>
      <c r="T10" s="191">
        <f t="shared" si="5"/>
        <v>16.135918099109492</v>
      </c>
      <c r="U10" s="191">
        <f t="shared" si="5"/>
        <v>16.898988508613943</v>
      </c>
      <c r="V10" s="191">
        <f>SUM(V15:V74)</f>
        <v>17.658243566070873</v>
      </c>
      <c r="W10" s="191">
        <f>SUM(W15:W74)</f>
        <v>21.811952348240521</v>
      </c>
      <c r="X10" s="191">
        <f t="shared" si="5"/>
        <v>23.226292586499316</v>
      </c>
      <c r="Y10" s="191">
        <f>SUM(Y15:Y74)</f>
        <v>24.633561123566821</v>
      </c>
      <c r="Z10" s="191">
        <f t="shared" si="5"/>
        <v>26.033793317948987</v>
      </c>
      <c r="AA10" s="191">
        <f t="shared" si="5"/>
        <v>27.427024351359243</v>
      </c>
      <c r="AB10" s="191">
        <f t="shared" si="5"/>
        <v>31.567831312502669</v>
      </c>
      <c r="AC10" s="191">
        <f>SUM(AC15:AC74)</f>
        <v>33.038392155940151</v>
      </c>
      <c r="AD10" s="191">
        <f t="shared" si="5"/>
        <v>34.501600195160449</v>
      </c>
      <c r="AE10" s="191">
        <f t="shared" si="5"/>
        <v>35.957492194184653</v>
      </c>
      <c r="AF10" s="191">
        <f t="shared" si="5"/>
        <v>37.406104733213724</v>
      </c>
      <c r="AG10" s="191">
        <f t="shared" si="5"/>
        <v>38.847474209547663</v>
      </c>
      <c r="AH10" s="191">
        <f t="shared" si="5"/>
        <v>41.775155618554095</v>
      </c>
      <c r="AI10" s="191">
        <f t="shared" si="5"/>
        <v>43.291279840461328</v>
      </c>
      <c r="AJ10" s="191">
        <f t="shared" si="5"/>
        <v>44.799823441259022</v>
      </c>
      <c r="AK10" s="191">
        <f t="shared" si="5"/>
        <v>46.300824324052726</v>
      </c>
      <c r="AL10" s="191">
        <f t="shared" si="5"/>
        <v>47.794320202432466</v>
      </c>
      <c r="AM10" s="191">
        <f t="shared" si="5"/>
        <v>49.2803486014203</v>
      </c>
      <c r="AN10" s="191">
        <f t="shared" si="5"/>
        <v>54.578607561075586</v>
      </c>
      <c r="AO10" s="191">
        <f t="shared" si="5"/>
        <v>59.262104523270203</v>
      </c>
      <c r="AP10" s="191">
        <f t="shared" si="5"/>
        <v>61.421072000653851</v>
      </c>
      <c r="AQ10" s="191">
        <f t="shared" si="5"/>
        <v>63.569244640650581</v>
      </c>
      <c r="AR10" s="191">
        <f t="shared" si="5"/>
        <v>65.706676417447341</v>
      </c>
      <c r="AS10" s="191">
        <f t="shared" si="5"/>
        <v>67.833421035360089</v>
      </c>
      <c r="AT10" s="191">
        <f t="shared" si="5"/>
        <v>72.483710646451499</v>
      </c>
      <c r="AU10" s="191">
        <f t="shared" si="5"/>
        <v>74.673170093219241</v>
      </c>
      <c r="AV10" s="191">
        <f t="shared" si="5"/>
        <v>76.851682242753142</v>
      </c>
      <c r="AW10" s="191">
        <f t="shared" si="5"/>
        <v>79.01930183153938</v>
      </c>
      <c r="AX10" s="191">
        <f t="shared" si="5"/>
        <v>81.176083322381686</v>
      </c>
      <c r="AY10" s="191">
        <f t="shared" si="5"/>
        <v>83.322080905769781</v>
      </c>
      <c r="AZ10" s="191">
        <f t="shared" si="5"/>
        <v>91.653986465990357</v>
      </c>
      <c r="BA10" s="191">
        <f t="shared" si="5"/>
        <v>93.941466533660389</v>
      </c>
      <c r="BB10" s="191">
        <f t="shared" si="5"/>
        <v>96.217509200992097</v>
      </c>
      <c r="BC10" s="191">
        <f t="shared" si="5"/>
        <v>98.482171654987141</v>
      </c>
      <c r="BD10" s="191">
        <f t="shared" si="5"/>
        <v>100.73551079671222</v>
      </c>
      <c r="BE10" s="191">
        <f t="shared" si="5"/>
        <v>102.97758324272864</v>
      </c>
      <c r="BF10" s="191">
        <f t="shared" si="5"/>
        <v>108.7225331729644</v>
      </c>
      <c r="BG10" s="191">
        <f t="shared" si="5"/>
        <v>113.89754930709958</v>
      </c>
      <c r="BH10" s="191">
        <f t="shared" si="5"/>
        <v>116.74566732056408</v>
      </c>
      <c r="BI10" s="191">
        <f t="shared" si="5"/>
        <v>119.57954474396124</v>
      </c>
      <c r="BJ10" s="191">
        <f t="shared" si="5"/>
        <v>122.39925278024145</v>
      </c>
      <c r="BK10" s="191">
        <f t="shared" si="5"/>
        <v>125.20486227634024</v>
      </c>
      <c r="BL10" s="191">
        <f t="shared" si="5"/>
        <v>130.32788814392529</v>
      </c>
    </row>
    <row r="11" spans="1:135" x14ac:dyDescent="0.2">
      <c r="B11" s="1" t="s">
        <v>110</v>
      </c>
      <c r="E11" s="190">
        <f>E10*$C$9</f>
        <v>33243.75</v>
      </c>
      <c r="F11" s="190">
        <f t="shared" ref="F11:BL11" si="6">F10*$C$9</f>
        <v>39726.28125</v>
      </c>
      <c r="G11" s="190">
        <f t="shared" si="6"/>
        <v>46176.399843750005</v>
      </c>
      <c r="H11" s="190">
        <f t="shared" si="6"/>
        <v>52594.267844531249</v>
      </c>
      <c r="I11" s="190">
        <f t="shared" si="6"/>
        <v>58980.046505308601</v>
      </c>
      <c r="J11" s="190">
        <f t="shared" si="6"/>
        <v>65333.896272782047</v>
      </c>
      <c r="K11" s="190">
        <f t="shared" si="6"/>
        <v>71655.976791418143</v>
      </c>
      <c r="L11" s="190">
        <f t="shared" si="6"/>
        <v>77946.446907461053</v>
      </c>
      <c r="M11" s="190">
        <f>M10*$C$9</f>
        <v>84205.464672923743</v>
      </c>
      <c r="N11" s="190">
        <f t="shared" si="6"/>
        <v>90433.187349559128</v>
      </c>
      <c r="O11" s="190">
        <f t="shared" si="6"/>
        <v>96629.771412811344</v>
      </c>
      <c r="P11" s="190">
        <f>P10*$C$9</f>
        <v>117405.88236062508</v>
      </c>
      <c r="Q11" s="190">
        <f t="shared" si="6"/>
        <v>124412.60294882196</v>
      </c>
      <c r="R11" s="190">
        <f t="shared" si="6"/>
        <v>131384.28993407782</v>
      </c>
      <c r="S11" s="190">
        <f t="shared" si="6"/>
        <v>138321.11848440746</v>
      </c>
      <c r="T11" s="190">
        <f t="shared" si="6"/>
        <v>145223.26289198542</v>
      </c>
      <c r="U11" s="190">
        <f t="shared" si="6"/>
        <v>152090.89657752548</v>
      </c>
      <c r="V11" s="190">
        <f t="shared" si="6"/>
        <v>158924.19209463787</v>
      </c>
      <c r="W11" s="190">
        <f t="shared" si="6"/>
        <v>196307.5711341647</v>
      </c>
      <c r="X11" s="190">
        <f t="shared" si="6"/>
        <v>209036.63327849383</v>
      </c>
      <c r="Y11" s="190">
        <f t="shared" si="6"/>
        <v>221702.05011210139</v>
      </c>
      <c r="Z11" s="190">
        <f t="shared" si="6"/>
        <v>234304.1398615409</v>
      </c>
      <c r="AA11" s="190">
        <f t="shared" si="6"/>
        <v>246843.2191622332</v>
      </c>
      <c r="AB11" s="190">
        <f t="shared" si="6"/>
        <v>284110.48181252403</v>
      </c>
      <c r="AC11" s="190">
        <f t="shared" si="6"/>
        <v>297345.52940346138</v>
      </c>
      <c r="AD11" s="190">
        <f t="shared" si="6"/>
        <v>310514.40175644407</v>
      </c>
      <c r="AE11" s="190">
        <f t="shared" si="6"/>
        <v>323617.42974766187</v>
      </c>
      <c r="AF11" s="190">
        <f t="shared" si="6"/>
        <v>336654.94259892352</v>
      </c>
      <c r="AG11" s="190">
        <f t="shared" si="6"/>
        <v>349627.26788592897</v>
      </c>
      <c r="AH11" s="190">
        <f t="shared" si="6"/>
        <v>375976.40056698688</v>
      </c>
      <c r="AI11" s="190">
        <f t="shared" si="6"/>
        <v>389621.51856415195</v>
      </c>
      <c r="AJ11" s="190">
        <f t="shared" si="6"/>
        <v>403198.41097133118</v>
      </c>
      <c r="AK11" s="190">
        <f t="shared" si="6"/>
        <v>416707.41891647456</v>
      </c>
      <c r="AL11" s="190">
        <f>AL10*$C$9</f>
        <v>430148.88182189222</v>
      </c>
      <c r="AM11" s="190">
        <f t="shared" si="6"/>
        <v>443523.1374127827</v>
      </c>
      <c r="AN11" s="190">
        <f t="shared" si="6"/>
        <v>491207.46804968029</v>
      </c>
      <c r="AO11" s="190">
        <f t="shared" si="6"/>
        <v>533358.94070943177</v>
      </c>
      <c r="AP11" s="190">
        <f t="shared" si="6"/>
        <v>552789.64800588461</v>
      </c>
      <c r="AQ11" s="190">
        <f t="shared" si="6"/>
        <v>572123.20176585519</v>
      </c>
      <c r="AR11" s="190">
        <f t="shared" si="6"/>
        <v>591360.08775702608</v>
      </c>
      <c r="AS11" s="190">
        <f t="shared" si="6"/>
        <v>610500.78931824083</v>
      </c>
      <c r="AT11" s="190">
        <f t="shared" si="6"/>
        <v>652353.39581806352</v>
      </c>
      <c r="AU11" s="190">
        <f t="shared" si="6"/>
        <v>672058.53083897312</v>
      </c>
      <c r="AV11" s="190">
        <f t="shared" si="6"/>
        <v>691665.14018477825</v>
      </c>
      <c r="AW11" s="190">
        <f t="shared" si="6"/>
        <v>711173.71648385446</v>
      </c>
      <c r="AX11" s="190">
        <f t="shared" si="6"/>
        <v>730584.74990143522</v>
      </c>
      <c r="AY11" s="190">
        <f t="shared" si="6"/>
        <v>749898.72815192805</v>
      </c>
      <c r="AZ11" s="190">
        <f t="shared" si="6"/>
        <v>824885.87819391326</v>
      </c>
      <c r="BA11" s="190">
        <f t="shared" si="6"/>
        <v>845473.19880294346</v>
      </c>
      <c r="BB11" s="190">
        <f t="shared" si="6"/>
        <v>865957.58280892891</v>
      </c>
      <c r="BC11" s="190">
        <f t="shared" si="6"/>
        <v>886339.54489488422</v>
      </c>
      <c r="BD11" s="190">
        <f t="shared" si="6"/>
        <v>906619.59717040998</v>
      </c>
      <c r="BE11" s="190">
        <f t="shared" si="6"/>
        <v>926798.24918455782</v>
      </c>
      <c r="BF11" s="190">
        <f t="shared" si="6"/>
        <v>978502.79855667963</v>
      </c>
      <c r="BG11" s="190">
        <f t="shared" si="6"/>
        <v>1025077.9437638962</v>
      </c>
      <c r="BH11" s="190">
        <f t="shared" si="6"/>
        <v>1050711.0058850767</v>
      </c>
      <c r="BI11" s="190">
        <f t="shared" si="6"/>
        <v>1076215.9026956512</v>
      </c>
      <c r="BJ11" s="190">
        <f t="shared" si="6"/>
        <v>1101593.2750221731</v>
      </c>
      <c r="BK11" s="190">
        <f t="shared" si="6"/>
        <v>1126843.7604870622</v>
      </c>
      <c r="BL11" s="190">
        <f t="shared" si="6"/>
        <v>1172950.9932953275</v>
      </c>
    </row>
    <row r="12" spans="1:135" x14ac:dyDescent="0.2">
      <c r="B12" s="192" t="s">
        <v>92</v>
      </c>
      <c r="C12" s="291"/>
      <c r="E12" s="190">
        <f>$C$9*E8*Dashboard!$F25</f>
        <v>33243.75</v>
      </c>
      <c r="F12" s="190">
        <f>$C$9*F8*Dashboard!$F25</f>
        <v>39726.28125</v>
      </c>
      <c r="G12" s="190">
        <f>$C$9*G8*Dashboard!$F25</f>
        <v>46176.399843750005</v>
      </c>
      <c r="H12" s="190">
        <f>$C$9*H8*Dashboard!$F25</f>
        <v>52594.267844531249</v>
      </c>
      <c r="I12" s="190">
        <f>$C$9*I8*Dashboard!$F25</f>
        <v>58980.046505308601</v>
      </c>
      <c r="J12" s="190">
        <f>$C$9*J8*Dashboard!$F25</f>
        <v>65333.896272782047</v>
      </c>
      <c r="K12" s="190">
        <f>$C$9*K8*Dashboard!$F25</f>
        <v>71655.976791418143</v>
      </c>
      <c r="L12" s="190">
        <f>$C$9*L8*Dashboard!$F25</f>
        <v>77946.446907461053</v>
      </c>
      <c r="M12" s="190">
        <f>$C$9*M8*Dashboard!$F25</f>
        <v>84205.464672923743</v>
      </c>
      <c r="N12" s="190">
        <f>$C$9*N8*Dashboard!$F25</f>
        <v>90433.187349559128</v>
      </c>
      <c r="O12" s="190">
        <f>$C$9*O8*Dashboard!$F25</f>
        <v>96629.771412811344</v>
      </c>
      <c r="P12" s="190">
        <f>$C$9*P8*Dashboard!$F25</f>
        <v>117405.88236062508</v>
      </c>
      <c r="Q12" s="190">
        <f>$C$9*Q8*Dashboard!$F25</f>
        <v>124412.60294882196</v>
      </c>
      <c r="R12" s="190">
        <f>$C$9*R8*Dashboard!$F25</f>
        <v>131384.28993407782</v>
      </c>
      <c r="S12" s="190">
        <f>$C$9*S8*Dashboard!$F25</f>
        <v>138321.11848440746</v>
      </c>
      <c r="T12" s="190">
        <f>$C$9*T8*Dashboard!$F25</f>
        <v>145223.26289198542</v>
      </c>
      <c r="U12" s="190">
        <f>$C$9*U8*Dashboard!$F25</f>
        <v>152090.89657752548</v>
      </c>
      <c r="V12" s="190">
        <f>$C$9*V8*Dashboard!$F25</f>
        <v>158924.19209463787</v>
      </c>
      <c r="W12" s="190">
        <f>$C$9*W8*Dashboard!$F25</f>
        <v>165723.32113416467</v>
      </c>
      <c r="X12" s="190">
        <f>$C$9*X8*Dashboard!$F25</f>
        <v>172488.45452849384</v>
      </c>
      <c r="Y12" s="190">
        <f>$C$9*Y8*Dashboard!$F25</f>
        <v>179219.76225585138</v>
      </c>
      <c r="Z12" s="190">
        <f>$C$9*Z8*Dashboard!$F25</f>
        <v>185917.41344457213</v>
      </c>
      <c r="AA12" s="190">
        <f>$C$9*AA8*Dashboard!$F25</f>
        <v>192581.57637734927</v>
      </c>
      <c r="AB12" s="190">
        <f>$C$9*AB8*Dashboard!$F25</f>
        <v>224003.29724156452</v>
      </c>
      <c r="AC12" s="190">
        <f>$C$9*AC8*Dashboard!$F25</f>
        <v>231422.03075535665</v>
      </c>
      <c r="AD12" s="190">
        <f>$C$9*AD8*Dashboard!$F25</f>
        <v>238803.67060157988</v>
      </c>
      <c r="AE12" s="190">
        <f>$C$9*AE8*Dashboard!$F25</f>
        <v>246148.40224857198</v>
      </c>
      <c r="AF12" s="190">
        <f>$C$9*AF8*Dashboard!$F25</f>
        <v>253456.41023732914</v>
      </c>
      <c r="AG12" s="190">
        <f>$C$9*AG8*Dashboard!$F25</f>
        <v>260727.87818614251</v>
      </c>
      <c r="AH12" s="190">
        <f>$C$9*AH8*Dashboard!$F25</f>
        <v>267962.98879521183</v>
      </c>
      <c r="AI12" s="190">
        <f>$C$9*AI8*Dashboard!$F25</f>
        <v>275161.92385123571</v>
      </c>
      <c r="AJ12" s="190">
        <f>$C$9*AJ8*Dashboard!$F25</f>
        <v>282324.86423197959</v>
      </c>
      <c r="AK12" s="190">
        <f>$C$9*AK8*Dashboard!$F25</f>
        <v>289451.98991081968</v>
      </c>
      <c r="AL12" s="190">
        <f>$C$9*AL8*Dashboard!$F25</f>
        <v>296543.47996126558</v>
      </c>
      <c r="AM12" s="190">
        <f>$C$9*AM8*Dashboard!$F25</f>
        <v>303599.51256145921</v>
      </c>
      <c r="AN12" s="190">
        <f>$C$9*AN8*Dashboard!$F25</f>
        <v>344997.21132261341</v>
      </c>
      <c r="AO12" s="190">
        <f>$C$9*AO8*Dashboard!$F25</f>
        <v>352755.97526600031</v>
      </c>
      <c r="AP12" s="190">
        <f>$C$9*AP8*Dashboard!$F25</f>
        <v>360475.94538967038</v>
      </c>
      <c r="AQ12" s="190">
        <f>$C$9*AQ8*Dashboard!$F25</f>
        <v>368157.31566272199</v>
      </c>
      <c r="AR12" s="190">
        <f>$C$9*AR8*Dashboard!$F25</f>
        <v>375800.27908440842</v>
      </c>
      <c r="AS12" s="190">
        <f>$C$9*AS8*Dashboard!$F25</f>
        <v>383405.02768898627</v>
      </c>
      <c r="AT12" s="190">
        <f>$C$9*AT8*Dashboard!$F25</f>
        <v>390971.75255054142</v>
      </c>
      <c r="AU12" s="190">
        <f>$C$9*AU8*Dashboard!$F25</f>
        <v>398500.64378778869</v>
      </c>
      <c r="AV12" s="190">
        <f>$C$9*AV8*Dashboard!$F25</f>
        <v>405991.89056884975</v>
      </c>
      <c r="AW12" s="190">
        <f>$C$9*AW8*Dashboard!$F25</f>
        <v>413445.68111600552</v>
      </c>
      <c r="AX12" s="190">
        <f>$C$9*AX8*Dashboard!$F25</f>
        <v>420862.20271042542</v>
      </c>
      <c r="AY12" s="190">
        <f>$C$9*AY8*Dashboard!$F25</f>
        <v>428241.6416968733</v>
      </c>
      <c r="AZ12" s="190">
        <f>$C$9*AZ8*Dashboard!$F25</f>
        <v>478987.58967228519</v>
      </c>
      <c r="BA12" s="190">
        <f>$C$9*BA8*Dashboard!$F25</f>
        <v>487021.4017239238</v>
      </c>
      <c r="BB12" s="190">
        <f>$C$9*BB8*Dashboard!$F25</f>
        <v>495015.04471530416</v>
      </c>
      <c r="BC12" s="190">
        <f>$C$9*BC8*Dashboard!$F25</f>
        <v>502968.71949172765</v>
      </c>
      <c r="BD12" s="190">
        <f>$C$9*BD8*Dashboard!$F25</f>
        <v>510882.62589426909</v>
      </c>
      <c r="BE12" s="190">
        <f>$C$9*BE8*Dashboard!$F25</f>
        <v>518756.96276479773</v>
      </c>
      <c r="BF12" s="190">
        <f>$C$9*BF8*Dashboard!$F25</f>
        <v>526591.92795097374</v>
      </c>
      <c r="BG12" s="190">
        <f>$C$9*BG8*Dashboard!$F25</f>
        <v>534387.71831121889</v>
      </c>
      <c r="BH12" s="190">
        <f>$C$9*BH8*Dashboard!$F25</f>
        <v>542144.52971966274</v>
      </c>
      <c r="BI12" s="190">
        <f>$C$9*BI8*Dashboard!$F25</f>
        <v>549862.55707106437</v>
      </c>
      <c r="BJ12" s="190">
        <f>$C$9*BJ8*Dashboard!$F25</f>
        <v>557541.99428570899</v>
      </c>
      <c r="BK12" s="190">
        <f>$C$9*BK8*Dashboard!$F25</f>
        <v>565183.03431428049</v>
      </c>
      <c r="BL12" s="190">
        <f>$C$9*BL8*Dashboard!$F25</f>
        <v>572785.86914270895</v>
      </c>
    </row>
    <row r="13" spans="1:135" x14ac:dyDescent="0.2">
      <c r="B13" s="192" t="s">
        <v>186</v>
      </c>
      <c r="C13" s="291"/>
      <c r="E13" s="190">
        <f>(100%-Dashboard!$F25)*'Reg25'!E11</f>
        <v>0</v>
      </c>
      <c r="F13" s="190">
        <f>(100%-Dashboard!$F25)*'Reg25'!F11</f>
        <v>0</v>
      </c>
      <c r="G13" s="190">
        <f>(100%-Dashboard!$F25)*'Reg25'!G11</f>
        <v>0</v>
      </c>
      <c r="H13" s="190">
        <f>(100%-Dashboard!$F25)*'Reg25'!H11</f>
        <v>0</v>
      </c>
      <c r="I13" s="190">
        <f>(100%-Dashboard!$F25)*'Reg25'!I11</f>
        <v>0</v>
      </c>
      <c r="J13" s="190">
        <f>(100%-Dashboard!$F25)*'Reg25'!J11</f>
        <v>0</v>
      </c>
      <c r="K13" s="190">
        <f>(100%-Dashboard!$F25)*'Reg25'!K11</f>
        <v>0</v>
      </c>
      <c r="L13" s="190">
        <f>(100%-Dashboard!$F25)*'Reg25'!L11</f>
        <v>0</v>
      </c>
      <c r="M13" s="190">
        <f>(100%-Dashboard!$F25)*'Reg25'!M11</f>
        <v>0</v>
      </c>
      <c r="N13" s="190">
        <f>(100%-Dashboard!$F25)*'Reg25'!N11</f>
        <v>0</v>
      </c>
      <c r="O13" s="190">
        <f>(100%-Dashboard!$F25)*'Reg25'!O11</f>
        <v>0</v>
      </c>
      <c r="P13" s="190">
        <f>(100%-Dashboard!$F25)*'Reg25'!P11</f>
        <v>0</v>
      </c>
      <c r="Q13" s="190">
        <f>(100%-Dashboard!$F25)*'Reg25'!Q11</f>
        <v>0</v>
      </c>
      <c r="R13" s="190">
        <f>(100%-Dashboard!$F25)*'Reg25'!R11</f>
        <v>0</v>
      </c>
      <c r="S13" s="190">
        <f>(100%-Dashboard!$F25)*'Reg25'!S11</f>
        <v>0</v>
      </c>
      <c r="T13" s="190">
        <f>(100%-Dashboard!$F25)*'Reg25'!T11</f>
        <v>0</v>
      </c>
      <c r="U13" s="190">
        <f>(100%-Dashboard!$F25)*'Reg25'!U11</f>
        <v>0</v>
      </c>
      <c r="V13" s="190">
        <f>(100%-Dashboard!$F25)*'Reg25'!V11</f>
        <v>0</v>
      </c>
      <c r="W13" s="190">
        <f>(100%-Dashboard!$F25)*'Reg25'!W11+(Dashboard!$C11-(100%-Dashboard!$F25))*E12</f>
        <v>3324.375</v>
      </c>
      <c r="X13" s="190">
        <f>(100%-Dashboard!$F25)*'Reg25'!X11+(Dashboard!$C11-(100%-Dashboard!$F25))*F12</f>
        <v>3972.6281250000002</v>
      </c>
      <c r="Y13" s="190">
        <f>(100%-Dashboard!$F25)*'Reg25'!Y11+(Dashboard!$C11-(100%-Dashboard!$F25))*G12</f>
        <v>4617.6399843750005</v>
      </c>
      <c r="Z13" s="190">
        <f>(100%-Dashboard!$F25)*'Reg25'!Z11+(Dashboard!$C11-(100%-Dashboard!$F25))*H12</f>
        <v>5259.426784453125</v>
      </c>
      <c r="AA13" s="190">
        <f>(100%-Dashboard!$F25)*'Reg25'!AA11+(Dashboard!$C11-(100%-Dashboard!$F25))*I12</f>
        <v>5898.0046505308601</v>
      </c>
      <c r="AB13" s="190">
        <f>(100%-Dashboard!$F25)*'Reg25'!AB11+(Dashboard!$C11-(100%-Dashboard!$F25))*J12</f>
        <v>6533.3896272782049</v>
      </c>
      <c r="AC13" s="190">
        <f>(100%-Dashboard!$F25)*'Reg25'!AC11+(Dashboard!$C11-(100%-Dashboard!$F25))*K12</f>
        <v>7165.5976791418143</v>
      </c>
      <c r="AD13" s="190">
        <f>(100%-Dashboard!$F25)*'Reg25'!AD11+(Dashboard!$C11-(100%-Dashboard!$F25))*L12</f>
        <v>7794.6446907461059</v>
      </c>
      <c r="AE13" s="190">
        <f>(100%-Dashboard!$F25)*'Reg25'!AE11+(Dashboard!$C11-(100%-Dashboard!$F25))*M12</f>
        <v>8420.5464672923754</v>
      </c>
      <c r="AF13" s="190">
        <f>(100%-Dashboard!$F25)*'Reg25'!AF11+(Dashboard!$C11-(100%-Dashboard!$F25))*N12</f>
        <v>9043.3187349559139</v>
      </c>
      <c r="AG13" s="190">
        <f>(100%-Dashboard!$F25)*'Reg25'!AG11+(Dashboard!$C11-(100%-Dashboard!$F25))*O12</f>
        <v>9662.9771412811351</v>
      </c>
      <c r="AH13" s="190">
        <f>(100%-Dashboard!$F25)*'Reg25'!AH11+(Dashboard!$C11-(100%-Dashboard!$F25))*P12</f>
        <v>11740.588236062509</v>
      </c>
      <c r="AI13" s="190">
        <f>(100%-Dashboard!$F25)*'Reg25'!AI11+(Dashboard!$C11-(100%-Dashboard!$F25))*Q12</f>
        <v>12441.260294882197</v>
      </c>
      <c r="AJ13" s="190">
        <f>(100%-Dashboard!$F25)*'Reg25'!AJ11+(Dashboard!$C11-(100%-Dashboard!$F25))*R12</f>
        <v>13138.428993407782</v>
      </c>
      <c r="AK13" s="190">
        <f>(100%-Dashboard!$F25)*'Reg25'!AK11+(Dashboard!$C11-(100%-Dashboard!$F25))*S12</f>
        <v>13832.111848440747</v>
      </c>
      <c r="AL13" s="190">
        <f>(100%-Dashboard!$F25)*'Reg25'!AL11+(Dashboard!$C11-(100%-Dashboard!$F25))*T12</f>
        <v>14522.326289198543</v>
      </c>
      <c r="AM13" s="190">
        <f>(100%-Dashboard!$F25)*'Reg25'!AM11+(Dashboard!$C11-(100%-Dashboard!$F25))*U12</f>
        <v>15209.089657752549</v>
      </c>
      <c r="AN13" s="190">
        <f>(100%-Dashboard!$F25)*'Reg25'!AN11+(Dashboard!$C11-(100%-Dashboard!$F25))*V12</f>
        <v>15892.419209463787</v>
      </c>
      <c r="AO13" s="190">
        <f>(100%-Dashboard!$F25)*'Reg25'!AO11+(Dashboard!$C11-(100%-Dashboard!$F25))*W12</f>
        <v>16572.332113416469</v>
      </c>
      <c r="AP13" s="190">
        <f>(100%-Dashboard!$F25)*'Reg25'!AP11+(Dashboard!$C11-(100%-Dashboard!$F25))*X12</f>
        <v>17248.845452849386</v>
      </c>
      <c r="AQ13" s="190">
        <f>(100%-Dashboard!$F25)*'Reg25'!AQ11+(Dashboard!$C11-(100%-Dashboard!$F25))*Y12</f>
        <v>17921.976225585138</v>
      </c>
      <c r="AR13" s="190">
        <f>(100%-Dashboard!$F25)*'Reg25'!AR11+(Dashboard!$C11-(100%-Dashboard!$F25))*Z12</f>
        <v>18591.741344457212</v>
      </c>
      <c r="AS13" s="190">
        <f>(100%-Dashboard!$F25)*'Reg25'!AS11+(Dashboard!$C11-(100%-Dashboard!$F25))*AA12</f>
        <v>19258.157637734927</v>
      </c>
      <c r="AT13" s="190">
        <f>(100%-Dashboard!$F25)*'Reg25'!AT11+(Dashboard!$C11-(100%-Dashboard!$F25))*AB12</f>
        <v>22400.329724156454</v>
      </c>
      <c r="AU13" s="190">
        <f>(100%-Dashboard!$F25)*'Reg25'!AU11+(Dashboard!$C11-(100%-Dashboard!$F25))*AC12</f>
        <v>23142.203075535668</v>
      </c>
      <c r="AV13" s="190">
        <f>(100%-Dashboard!$F25)*'Reg25'!AV11+(Dashboard!$C11-(100%-Dashboard!$F25))*AD12</f>
        <v>23880.367060157991</v>
      </c>
      <c r="AW13" s="190">
        <f>(100%-Dashboard!$F25)*'Reg25'!AW11+(Dashboard!$C11-(100%-Dashboard!$F25))*AE12</f>
        <v>24614.840224857198</v>
      </c>
      <c r="AX13" s="190">
        <f>(100%-Dashboard!$F25)*'Reg25'!AX11+(Dashboard!$C11-(100%-Dashboard!$F25))*AF12</f>
        <v>25345.641023732915</v>
      </c>
      <c r="AY13" s="190">
        <f>(100%-Dashboard!$F25)*'Reg25'!AY11+(Dashboard!$C11-(100%-Dashboard!$F25))*AG12</f>
        <v>26072.787818614252</v>
      </c>
      <c r="AZ13" s="190">
        <f>(100%-Dashboard!$F25)*'Reg25'!AZ11+(Dashboard!$C11-(100%-Dashboard!$F25))*AH12</f>
        <v>26796.298879521186</v>
      </c>
      <c r="BA13" s="190">
        <f>(100%-Dashboard!$F25)*'Reg25'!BA11+(Dashboard!$C11-(100%-Dashboard!$F25))*AI12</f>
        <v>27516.192385123573</v>
      </c>
      <c r="BB13" s="190">
        <f>(100%-Dashboard!$F25)*'Reg25'!BB11+(Dashboard!$C11-(100%-Dashboard!$F25))*AJ12</f>
        <v>28232.486423197959</v>
      </c>
      <c r="BC13" s="190">
        <f>(100%-Dashboard!$F25)*'Reg25'!BC11+(Dashboard!$C11-(100%-Dashboard!$F25))*AK12</f>
        <v>28945.198991081968</v>
      </c>
      <c r="BD13" s="190">
        <f>(100%-Dashboard!$F25)*'Reg25'!BD11+(Dashboard!$C11-(100%-Dashboard!$F25))*AL12</f>
        <v>29654.347996126558</v>
      </c>
      <c r="BE13" s="190">
        <f>(100%-Dashboard!$F25)*'Reg25'!BE11+(Dashboard!$C11-(100%-Dashboard!$F25))*AM12</f>
        <v>30359.951256145923</v>
      </c>
      <c r="BF13" s="190">
        <f>(100%-Dashboard!$F25)*'Reg25'!BF11+(Dashboard!$C11-(100%-Dashboard!$F25))*AN12</f>
        <v>34499.721132261344</v>
      </c>
      <c r="BG13" s="190">
        <f>(100%-Dashboard!$F25)*'Reg25'!BG11+(Dashboard!$C11-(100%-Dashboard!$F25))*AO12</f>
        <v>35275.597526600031</v>
      </c>
      <c r="BH13" s="190">
        <f>(100%-Dashboard!$F25)*'Reg25'!BH11+(Dashboard!$C11-(100%-Dashboard!$F25))*AP12</f>
        <v>36047.594538967038</v>
      </c>
      <c r="BI13" s="190">
        <f>(100%-Dashboard!$F25)*'Reg25'!BI11+(Dashboard!$C11-(100%-Dashboard!$F25))*AQ12</f>
        <v>36815.731566272203</v>
      </c>
      <c r="BJ13" s="190">
        <f>(100%-Dashboard!$F25)*'Reg25'!BJ11+(Dashboard!$C11-(100%-Dashboard!$F25))*AR12</f>
        <v>37580.027908440847</v>
      </c>
      <c r="BK13" s="190">
        <f>(100%-Dashboard!$F25)*'Reg25'!BK11+(Dashboard!$C11-(100%-Dashboard!$F25))*AS12</f>
        <v>38340.50276889863</v>
      </c>
      <c r="BL13" s="190">
        <f>(100%-Dashboard!$F25)*'Reg25'!BL11+(Dashboard!$C11-(100%-Dashboard!$F25))*AT12</f>
        <v>39097.175255054142</v>
      </c>
    </row>
    <row r="14" spans="1:135" x14ac:dyDescent="0.2">
      <c r="B14" s="192" t="s">
        <v>191</v>
      </c>
      <c r="C14" s="291"/>
      <c r="E14" s="190">
        <f>E11-E12-E13</f>
        <v>0</v>
      </c>
      <c r="F14" s="190">
        <f t="shared" ref="F14:BL14" si="7">F11-F12-F13</f>
        <v>0</v>
      </c>
      <c r="G14" s="190">
        <f t="shared" si="7"/>
        <v>0</v>
      </c>
      <c r="H14" s="190">
        <f t="shared" si="7"/>
        <v>0</v>
      </c>
      <c r="I14" s="190">
        <f t="shared" si="7"/>
        <v>0</v>
      </c>
      <c r="J14" s="190">
        <f t="shared" si="7"/>
        <v>0</v>
      </c>
      <c r="K14" s="190">
        <f t="shared" si="7"/>
        <v>0</v>
      </c>
      <c r="L14" s="190">
        <f t="shared" si="7"/>
        <v>0</v>
      </c>
      <c r="M14" s="190">
        <f t="shared" si="7"/>
        <v>0</v>
      </c>
      <c r="N14" s="190">
        <f t="shared" si="7"/>
        <v>0</v>
      </c>
      <c r="O14" s="190">
        <f t="shared" si="7"/>
        <v>0</v>
      </c>
      <c r="P14" s="190">
        <f t="shared" si="7"/>
        <v>0</v>
      </c>
      <c r="Q14" s="190">
        <f t="shared" si="7"/>
        <v>0</v>
      </c>
      <c r="R14" s="190">
        <f t="shared" si="7"/>
        <v>0</v>
      </c>
      <c r="S14" s="190">
        <f t="shared" si="7"/>
        <v>0</v>
      </c>
      <c r="T14" s="190">
        <f t="shared" si="7"/>
        <v>0</v>
      </c>
      <c r="U14" s="190">
        <f t="shared" si="7"/>
        <v>0</v>
      </c>
      <c r="V14" s="190">
        <f t="shared" si="7"/>
        <v>0</v>
      </c>
      <c r="W14" s="190">
        <f t="shared" si="7"/>
        <v>27259.875000000029</v>
      </c>
      <c r="X14" s="190">
        <f t="shared" si="7"/>
        <v>32575.550624999993</v>
      </c>
      <c r="Y14" s="190">
        <f t="shared" si="7"/>
        <v>37864.647871875015</v>
      </c>
      <c r="Z14" s="190">
        <f t="shared" si="7"/>
        <v>43127.299632515642</v>
      </c>
      <c r="AA14" s="190">
        <f t="shared" si="7"/>
        <v>48363.638134353081</v>
      </c>
      <c r="AB14" s="190">
        <f t="shared" si="7"/>
        <v>53573.7949436813</v>
      </c>
      <c r="AC14" s="190">
        <f t="shared" si="7"/>
        <v>58757.900968962909</v>
      </c>
      <c r="AD14" s="190">
        <f t="shared" si="7"/>
        <v>63916.086464118081</v>
      </c>
      <c r="AE14" s="190">
        <f t="shared" si="7"/>
        <v>69048.481031797521</v>
      </c>
      <c r="AF14" s="190">
        <f t="shared" si="7"/>
        <v>74155.213626638462</v>
      </c>
      <c r="AG14" s="190">
        <f t="shared" si="7"/>
        <v>79236.412558505326</v>
      </c>
      <c r="AH14" s="190">
        <f t="shared" si="7"/>
        <v>96272.823535712538</v>
      </c>
      <c r="AI14" s="190">
        <f t="shared" si="7"/>
        <v>102018.33441803404</v>
      </c>
      <c r="AJ14" s="190">
        <f t="shared" si="7"/>
        <v>107735.1177459438</v>
      </c>
      <c r="AK14" s="190">
        <f t="shared" si="7"/>
        <v>113423.31715721413</v>
      </c>
      <c r="AL14" s="190">
        <f t="shared" si="7"/>
        <v>119083.07557142811</v>
      </c>
      <c r="AM14" s="190">
        <f t="shared" si="7"/>
        <v>124714.53519357095</v>
      </c>
      <c r="AN14" s="190">
        <f t="shared" si="7"/>
        <v>130317.8375176031</v>
      </c>
      <c r="AO14" s="190">
        <f t="shared" si="7"/>
        <v>164030.633330015</v>
      </c>
      <c r="AP14" s="190">
        <f t="shared" si="7"/>
        <v>175064.85716336485</v>
      </c>
      <c r="AQ14" s="190">
        <f t="shared" si="7"/>
        <v>186043.90987754805</v>
      </c>
      <c r="AR14" s="190">
        <f t="shared" si="7"/>
        <v>196968.06732816045</v>
      </c>
      <c r="AS14" s="190">
        <f t="shared" si="7"/>
        <v>207837.60399151963</v>
      </c>
      <c r="AT14" s="190">
        <f t="shared" si="7"/>
        <v>238981.31354336566</v>
      </c>
      <c r="AU14" s="190">
        <f t="shared" si="7"/>
        <v>250415.68397564878</v>
      </c>
      <c r="AV14" s="190">
        <f t="shared" si="7"/>
        <v>261792.88255577051</v>
      </c>
      <c r="AW14" s="190">
        <f t="shared" si="7"/>
        <v>273113.19514299172</v>
      </c>
      <c r="AX14" s="190">
        <f t="shared" si="7"/>
        <v>284376.9061672769</v>
      </c>
      <c r="AY14" s="190">
        <f t="shared" si="7"/>
        <v>295584.29863644048</v>
      </c>
      <c r="AZ14" s="190">
        <f t="shared" si="7"/>
        <v>319101.98964210687</v>
      </c>
      <c r="BA14" s="190">
        <f t="shared" si="7"/>
        <v>330935.60469389608</v>
      </c>
      <c r="BB14" s="190">
        <f t="shared" si="7"/>
        <v>342710.05167042679</v>
      </c>
      <c r="BC14" s="190">
        <f t="shared" si="7"/>
        <v>354425.62641207461</v>
      </c>
      <c r="BD14" s="190">
        <f t="shared" si="7"/>
        <v>366082.62328001432</v>
      </c>
      <c r="BE14" s="190">
        <f t="shared" si="7"/>
        <v>377681.33516361419</v>
      </c>
      <c r="BF14" s="190">
        <f t="shared" si="7"/>
        <v>417411.14947344456</v>
      </c>
      <c r="BG14" s="190">
        <f t="shared" si="7"/>
        <v>455414.62792607734</v>
      </c>
      <c r="BH14" s="190">
        <f t="shared" si="7"/>
        <v>472518.88162644696</v>
      </c>
      <c r="BI14" s="190">
        <f t="shared" si="7"/>
        <v>489537.61405831459</v>
      </c>
      <c r="BJ14" s="190">
        <f t="shared" si="7"/>
        <v>506471.25282802322</v>
      </c>
      <c r="BK14" s="190">
        <f t="shared" si="7"/>
        <v>523320.22340388305</v>
      </c>
      <c r="BL14" s="190">
        <f t="shared" si="7"/>
        <v>561067.94889756443</v>
      </c>
    </row>
    <row r="15" spans="1:135" x14ac:dyDescent="0.2">
      <c r="C15" s="193">
        <v>1</v>
      </c>
      <c r="E15" s="194">
        <f>E$8</f>
        <v>3.6937499999999996</v>
      </c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5">
        <f>E15*W$6</f>
        <v>3.39825</v>
      </c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6">
        <f>W15*AO$6</f>
        <v>3.1263900000000002</v>
      </c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7">
        <f>AO15*BG$6</f>
        <v>2.8762788000000001</v>
      </c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</row>
    <row r="16" spans="1:135" x14ac:dyDescent="0.2">
      <c r="C16" s="193">
        <v>2</v>
      </c>
      <c r="F16" s="194">
        <f>F$8</f>
        <v>4.4140312499999999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5">
        <f>F16*X$6</f>
        <v>4.0609087500000003</v>
      </c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6">
        <f>X16*AP$6</f>
        <v>3.7360360500000005</v>
      </c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7">
        <f>AP16*BH$6</f>
        <v>3.4371531660000008</v>
      </c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</row>
    <row r="17" spans="3:93" x14ac:dyDescent="0.2">
      <c r="C17" s="193">
        <v>3</v>
      </c>
      <c r="G17" s="194">
        <f>G$8</f>
        <v>5.1307110937500005</v>
      </c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5">
        <f>G17*Y$6</f>
        <v>4.7202542062500008</v>
      </c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6">
        <f>Y17*AQ$6</f>
        <v>4.3426338697500011</v>
      </c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7">
        <f>AQ17*BI$6</f>
        <v>3.995223160170001</v>
      </c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</row>
    <row r="18" spans="3:93" x14ac:dyDescent="0.2">
      <c r="C18" s="193">
        <v>4</v>
      </c>
      <c r="H18" s="194">
        <f>H$8</f>
        <v>5.8438075382812498</v>
      </c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5">
        <f>H18*Z$6</f>
        <v>5.3763029352187504</v>
      </c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6">
        <f>Z18*AR$6</f>
        <v>4.9461987004012506</v>
      </c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7">
        <f>AR18*BJ$6</f>
        <v>4.5505028043691507</v>
      </c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</row>
    <row r="19" spans="3:93" x14ac:dyDescent="0.2">
      <c r="C19" s="193">
        <v>5</v>
      </c>
      <c r="I19" s="194">
        <f>I$8</f>
        <v>6.5533385005898444</v>
      </c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5">
        <f>I19*AA$6</f>
        <v>6.0290714205426568</v>
      </c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6">
        <f>AA19*AS$6</f>
        <v>5.5467457068992445</v>
      </c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7">
        <f>AS19*BK$6</f>
        <v>5.1030060503473056</v>
      </c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</row>
    <row r="20" spans="3:93" x14ac:dyDescent="0.2">
      <c r="C20" s="193">
        <v>6</v>
      </c>
      <c r="J20" s="194">
        <f>J$8</f>
        <v>7.2593218080868942</v>
      </c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5">
        <f>J20*AB$6</f>
        <v>6.6785760634399427</v>
      </c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6">
        <f>AB20*AT$6</f>
        <v>6.144289978364748</v>
      </c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7">
        <f>AT20*BL$6</f>
        <v>5.6527467800955682</v>
      </c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</row>
    <row r="21" spans="3:93" x14ac:dyDescent="0.2">
      <c r="C21" s="193">
        <v>7</v>
      </c>
      <c r="K21" s="194">
        <f>K$8</f>
        <v>7.9617751990464596</v>
      </c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5">
        <f>K21*AC$6</f>
        <v>7.3248331831227436</v>
      </c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6">
        <f>AC21*AU$6</f>
        <v>6.7388465284729246</v>
      </c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7">
        <f>AU21*BM$6</f>
        <v>6.1997388061950911</v>
      </c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</row>
    <row r="22" spans="3:93" x14ac:dyDescent="0.2">
      <c r="C22" s="193">
        <v>8</v>
      </c>
      <c r="L22" s="194">
        <f>L$8</f>
        <v>8.6607163230512274</v>
      </c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5">
        <f>L22*AD$6</f>
        <v>7.9678590172071297</v>
      </c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6">
        <f>AD22*AV$6</f>
        <v>7.3304302958305598</v>
      </c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7">
        <f>AV22*BN$6</f>
        <v>6.7439958721641151</v>
      </c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</row>
    <row r="23" spans="3:93" x14ac:dyDescent="0.2">
      <c r="C23" s="193">
        <v>9</v>
      </c>
      <c r="M23" s="194">
        <f>M$8</f>
        <v>9.3561627414359716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5">
        <f>M23*AE$6</f>
        <v>8.6076697221210949</v>
      </c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6">
        <f>AE23*AW$6</f>
        <v>7.9190561443514076</v>
      </c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7">
        <f>AW23*BO$6</f>
        <v>7.2855316528032956</v>
      </c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</row>
    <row r="24" spans="3:93" x14ac:dyDescent="0.2">
      <c r="C24" s="193">
        <v>10</v>
      </c>
      <c r="N24" s="194">
        <f>N$8</f>
        <v>10.048131927728791</v>
      </c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5">
        <f>N24*AF$6</f>
        <v>9.2442813735104892</v>
      </c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6">
        <f>AF24*AX$6</f>
        <v>8.504738863629651</v>
      </c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7">
        <f>AX24*BP$6</f>
        <v>7.8243597545392793</v>
      </c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</row>
    <row r="25" spans="3:93" x14ac:dyDescent="0.2">
      <c r="C25" s="193">
        <v>11</v>
      </c>
      <c r="O25" s="194">
        <f>O$8</f>
        <v>10.73664126809015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5">
        <f>O25*AG$6</f>
        <v>9.8777099666429375</v>
      </c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6">
        <f>AG25*AY$6</f>
        <v>9.0874931693115037</v>
      </c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7">
        <f>AY25*BQ$6</f>
        <v>8.3604937157665837</v>
      </c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</row>
    <row r="26" spans="3:93" x14ac:dyDescent="0.2">
      <c r="C26" s="193">
        <v>12</v>
      </c>
      <c r="P26" s="194">
        <f>P$8</f>
        <v>13.045098040069453</v>
      </c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5">
        <f>P26*AH$6</f>
        <v>12.001490196863898</v>
      </c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6">
        <f>AH26*AZ$6</f>
        <v>11.041370981114786</v>
      </c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7">
        <f>AZ26*BR$6</f>
        <v>10.158061302625605</v>
      </c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</row>
    <row r="27" spans="3:93" x14ac:dyDescent="0.2">
      <c r="C27" s="193">
        <v>13</v>
      </c>
      <c r="Q27" s="194">
        <f>Q$8</f>
        <v>13.823622549869107</v>
      </c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5">
        <f>Q27*AI$6</f>
        <v>12.717732745879578</v>
      </c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6">
        <f>AI27*BA$6</f>
        <v>11.700314126209213</v>
      </c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7">
        <f>BA27*BS$6</f>
        <v>10.764288996112477</v>
      </c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</row>
    <row r="28" spans="3:93" x14ac:dyDescent="0.2">
      <c r="C28" s="193">
        <v>14</v>
      </c>
      <c r="R28" s="194">
        <f>R$8</f>
        <v>14.59825443711976</v>
      </c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5">
        <f>R28*AJ$6</f>
        <v>13.43039408215018</v>
      </c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6">
        <f>AJ28*BB$6</f>
        <v>12.355962555578166</v>
      </c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7">
        <f>BB28*BT$6</f>
        <v>11.367485551131914</v>
      </c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</row>
    <row r="29" spans="3:93" x14ac:dyDescent="0.2">
      <c r="C29" s="193">
        <v>15</v>
      </c>
      <c r="S29" s="194">
        <f>S$8</f>
        <v>15.369013164934161</v>
      </c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5">
        <f>S29*AK$6</f>
        <v>14.139492111739429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6">
        <f>AK29*BC$6</f>
        <v>13.008332742800276</v>
      </c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7">
        <f>BC29*BU$6</f>
        <v>11.967666123376254</v>
      </c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</row>
    <row r="30" spans="3:93" x14ac:dyDescent="0.2">
      <c r="C30" s="193">
        <v>16</v>
      </c>
      <c r="T30" s="194">
        <f>T$8</f>
        <v>16.135918099109492</v>
      </c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5">
        <f>T30*AL$6</f>
        <v>14.845044651180734</v>
      </c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6">
        <f>AL30*BD$6</f>
        <v>13.657441079086276</v>
      </c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7">
        <f>BD30*BV$6</f>
        <v>12.564845792759375</v>
      </c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</row>
    <row r="31" spans="3:93" x14ac:dyDescent="0.2">
      <c r="C31" s="193">
        <v>17</v>
      </c>
      <c r="U31" s="194">
        <f>U$8</f>
        <v>16.898988508613943</v>
      </c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5">
        <f>U31*AM$6</f>
        <v>15.547069427924828</v>
      </c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6">
        <f>AM31*BE$6</f>
        <v>14.303303873690842</v>
      </c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7">
        <f>BE31*BW$6</f>
        <v>13.159039563795575</v>
      </c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</row>
    <row r="32" spans="3:93" x14ac:dyDescent="0.2">
      <c r="C32" s="193">
        <v>18</v>
      </c>
      <c r="V32" s="194">
        <f>V$8</f>
        <v>17.658243566070873</v>
      </c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5">
        <f>V32*AN$6</f>
        <v>16.245584080785203</v>
      </c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6">
        <f>AN32*BF$6</f>
        <v>14.945937354322387</v>
      </c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7">
        <f>BF32*BX$6</f>
        <v>13.750262365976598</v>
      </c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</row>
    <row r="33" spans="3:109" x14ac:dyDescent="0.2">
      <c r="C33" s="193">
        <v>19</v>
      </c>
      <c r="W33" s="194">
        <f>W$8</f>
        <v>18.41370234824052</v>
      </c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5">
        <f>W33*AO$6</f>
        <v>16.940606160381279</v>
      </c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6">
        <f>AO33*BG$6</f>
        <v>15.585357667550777</v>
      </c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7">
        <f>BG33*BY$6</f>
        <v>14.338529054146717</v>
      </c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</row>
    <row r="34" spans="3:109" x14ac:dyDescent="0.2">
      <c r="C34" s="193">
        <v>20</v>
      </c>
      <c r="X34" s="194">
        <f>X$8</f>
        <v>19.165383836499316</v>
      </c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5">
        <f>X34*AP$6</f>
        <v>17.632153129579372</v>
      </c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6">
        <f>AP34*BH$6</f>
        <v>16.221580879213022</v>
      </c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7">
        <f>BH34*BZ$6</f>
        <v>14.923854408875981</v>
      </c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</row>
    <row r="35" spans="3:109" x14ac:dyDescent="0.2">
      <c r="C35" s="193">
        <v>21</v>
      </c>
      <c r="Y35" s="194">
        <f>Y$8</f>
        <v>19.91330691731682</v>
      </c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5">
        <f>Y35*AQ$6</f>
        <v>18.320242363931474</v>
      </c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6">
        <f>AQ35*BI$6</f>
        <v>16.854622974816955</v>
      </c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7">
        <f>BI35*CA$6</f>
        <v>15.506253136831599</v>
      </c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</row>
    <row r="36" spans="3:109" x14ac:dyDescent="0.2">
      <c r="C36" s="193">
        <v>22</v>
      </c>
      <c r="Z36" s="194">
        <f>Z$8</f>
        <v>20.657490382730238</v>
      </c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5">
        <f>Z36*AR$6</f>
        <v>19.004891152111821</v>
      </c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6">
        <f>AR36*BJ$6</f>
        <v>17.484499859942876</v>
      </c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7">
        <f>BJ36*CB$6</f>
        <v>16.085739871147446</v>
      </c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</row>
    <row r="37" spans="3:109" x14ac:dyDescent="0.2">
      <c r="C37" s="193">
        <v>23</v>
      </c>
      <c r="AA37" s="194">
        <f>AA$8</f>
        <v>21.397952930816587</v>
      </c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5">
        <f>AA37*AS$6</f>
        <v>19.686116696351259</v>
      </c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6">
        <f>AS37*BK$6</f>
        <v>18.111227360643159</v>
      </c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7">
        <f>BK37*CC$6</f>
        <v>16.662329171791708</v>
      </c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</row>
    <row r="38" spans="3:109" x14ac:dyDescent="0.2">
      <c r="C38" s="193">
        <v>24</v>
      </c>
      <c r="AB38" s="194">
        <f>AB$8</f>
        <v>24.889255249062725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5">
        <f>AB38*AT$6</f>
        <v>22.898114829137707</v>
      </c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6">
        <f>AT38*BL$6</f>
        <v>21.066265642806691</v>
      </c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7">
        <f>BL38*CD$6</f>
        <v>19.380964391382157</v>
      </c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</row>
    <row r="39" spans="3:109" x14ac:dyDescent="0.2">
      <c r="C39" s="193">
        <v>25</v>
      </c>
      <c r="AC39" s="194">
        <f>AC$8</f>
        <v>25.713558972817406</v>
      </c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5">
        <f>AC39*AU$6</f>
        <v>23.656474254992016</v>
      </c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6">
        <f>AU39*BM$6</f>
        <v>21.763956314592654</v>
      </c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7">
        <f>BM39*CE$6</f>
        <v>20.022839809425243</v>
      </c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</row>
    <row r="40" spans="3:109" x14ac:dyDescent="0.2">
      <c r="C40" s="193">
        <v>26</v>
      </c>
      <c r="AD40" s="194">
        <f>AD$8</f>
        <v>26.533741177953321</v>
      </c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5">
        <f>AD40*AV$6</f>
        <v>24.411041883717054</v>
      </c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6">
        <f>AV40*BN$6</f>
        <v>22.458158533019692</v>
      </c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7">
        <f>BN40*CF$6</f>
        <v>20.661505850378116</v>
      </c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</row>
    <row r="41" spans="3:109" x14ac:dyDescent="0.2">
      <c r="C41" s="193">
        <v>27</v>
      </c>
      <c r="AE41" s="194">
        <f>AE$8</f>
        <v>27.349822472063554</v>
      </c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5">
        <f>AE41*AW$6</f>
        <v>25.16183667429847</v>
      </c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6">
        <f>AW41*BO$6</f>
        <v>23.148889740354594</v>
      </c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7">
        <f>BO41*CG$6</f>
        <v>21.296978561126227</v>
      </c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</row>
    <row r="42" spans="3:109" x14ac:dyDescent="0.2">
      <c r="C42" s="193">
        <v>28</v>
      </c>
      <c r="AF42" s="194">
        <f>AF$8</f>
        <v>28.161823359703238</v>
      </c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5">
        <f>AF42*AX$6</f>
        <v>25.908877490926979</v>
      </c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6">
        <f>AX42*BP$6</f>
        <v>23.836167291652821</v>
      </c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7">
        <f>BP42*CH$6</f>
        <v>21.929273908320596</v>
      </c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</row>
    <row r="43" spans="3:109" x14ac:dyDescent="0.2">
      <c r="C43" s="193">
        <v>29</v>
      </c>
      <c r="AG43" s="194">
        <f>AG$8</f>
        <v>28.969764242904724</v>
      </c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5">
        <f>AG43*AY$6</f>
        <v>26.652183103472346</v>
      </c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6">
        <f>AY43*BQ$6</f>
        <v>24.52000845519456</v>
      </c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7">
        <f>BQ43*CI$6</f>
        <v>22.558407778778996</v>
      </c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</row>
    <row r="44" spans="3:109" x14ac:dyDescent="0.2">
      <c r="C44" s="193">
        <v>30</v>
      </c>
      <c r="AH44" s="194">
        <f>AH$8</f>
        <v>29.7736654216902</v>
      </c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5">
        <f>AH44*AZ$6</f>
        <v>27.391772187954984</v>
      </c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6">
        <f>AZ44*BR$6</f>
        <v>25.200430412918585</v>
      </c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7">
        <f>BR44*CJ$6</f>
        <v>23.1843959798851</v>
      </c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</row>
    <row r="45" spans="3:109" x14ac:dyDescent="0.2">
      <c r="C45" s="193">
        <v>31</v>
      </c>
      <c r="AI45" s="194">
        <f>AI$8</f>
        <v>30.573547094581748</v>
      </c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5">
        <f>AI45*BA$6</f>
        <v>28.12766332701521</v>
      </c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6">
        <f>BA45*BS$6</f>
        <v>25.877450260853994</v>
      </c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196"/>
      <c r="CJ45" s="196"/>
      <c r="CK45" s="197">
        <f>BS45*CK$6</f>
        <v>23.807254239985674</v>
      </c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</row>
    <row r="46" spans="3:109" x14ac:dyDescent="0.2">
      <c r="C46" s="193">
        <v>32</v>
      </c>
      <c r="AJ46" s="194">
        <f>AJ$8</f>
        <v>31.369429359108842</v>
      </c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5">
        <f>AJ46*BB$6</f>
        <v>28.859875010380136</v>
      </c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6">
        <f>BB46*BT$6</f>
        <v>26.551085009549727</v>
      </c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7">
        <f>BT46*CL$6</f>
        <v>24.426998208785751</v>
      </c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</row>
    <row r="47" spans="3:109" x14ac:dyDescent="0.2">
      <c r="C47" s="193">
        <v>33</v>
      </c>
      <c r="AK47" s="194">
        <f>AK$8</f>
        <v>32.161332212313297</v>
      </c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5">
        <f>AK47*BC$6</f>
        <v>29.588425635328235</v>
      </c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6">
        <f>BC47*BU$6</f>
        <v>27.221351584501978</v>
      </c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7">
        <f>BU47*CM$6</f>
        <v>25.043643457741819</v>
      </c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</row>
    <row r="48" spans="3:109" x14ac:dyDescent="0.2">
      <c r="C48" s="193">
        <v>34</v>
      </c>
      <c r="AL48" s="194">
        <f>AL$8</f>
        <v>32.949275551251731</v>
      </c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5">
        <f>AL48*BD$6</f>
        <v>30.313333507151594</v>
      </c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6">
        <f>BD48*BV$6</f>
        <v>27.888266826579468</v>
      </c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7">
        <f>BV48*CN$6</f>
        <v>25.657205480453111</v>
      </c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</row>
    <row r="49" spans="3:125" x14ac:dyDescent="0.2">
      <c r="C49" s="193">
        <v>35</v>
      </c>
      <c r="AM49" s="194">
        <f>AM$8</f>
        <v>33.733279173495468</v>
      </c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5">
        <f>AM49*BE$6</f>
        <v>31.034616839615833</v>
      </c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6">
        <f>BE49*BW$6</f>
        <v>28.551847492446566</v>
      </c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7">
        <f>BW49*CO$6</f>
        <v>26.26769969305084</v>
      </c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</row>
    <row r="50" spans="3:125" x14ac:dyDescent="0.2">
      <c r="C50" s="193">
        <v>36</v>
      </c>
      <c r="AN50" s="194">
        <f>AN$8</f>
        <v>38.333023480290379</v>
      </c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5">
        <f>AN50*BF$6</f>
        <v>35.266381601867153</v>
      </c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6">
        <f>BF50*BX$6</f>
        <v>32.445071073717784</v>
      </c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7">
        <f>BX50*CP$6</f>
        <v>29.849465387820363</v>
      </c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</row>
    <row r="51" spans="3:125" x14ac:dyDescent="0.2">
      <c r="C51" s="193">
        <v>37</v>
      </c>
      <c r="AO51" s="194">
        <f>AO$8</f>
        <v>39.195108362888924</v>
      </c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5">
        <f>AO51*BG$6</f>
        <v>36.059499693857809</v>
      </c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6">
        <f>BG51*BY$6</f>
        <v>33.174739718349187</v>
      </c>
      <c r="BZ51" s="196"/>
      <c r="CA51" s="196"/>
      <c r="CB51" s="196"/>
      <c r="CC51" s="196"/>
      <c r="CD51" s="196"/>
      <c r="CE51" s="196"/>
      <c r="CF51" s="196"/>
      <c r="CG51" s="196"/>
      <c r="CH51" s="196"/>
      <c r="CI51" s="196"/>
      <c r="CJ51" s="196"/>
      <c r="CK51" s="196"/>
      <c r="CL51" s="196"/>
      <c r="CM51" s="196"/>
      <c r="CN51" s="196"/>
      <c r="CO51" s="196"/>
      <c r="CP51" s="196"/>
      <c r="CQ51" s="197">
        <f>BY51*CQ$6</f>
        <v>30.520760540881252</v>
      </c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</row>
    <row r="52" spans="3:125" x14ac:dyDescent="0.2">
      <c r="C52" s="193">
        <v>38</v>
      </c>
      <c r="AP52" s="194">
        <f>AP$8</f>
        <v>40.052882821074483</v>
      </c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5">
        <f>AP52*BH$6</f>
        <v>36.848652195388524</v>
      </c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6">
        <f>BH52*BZ$6</f>
        <v>33.900760019757442</v>
      </c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7">
        <f>BZ52*CR$6</f>
        <v>31.188699218176847</v>
      </c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</row>
    <row r="53" spans="3:125" x14ac:dyDescent="0.2">
      <c r="C53" s="193">
        <v>39</v>
      </c>
      <c r="AQ53" s="194">
        <f>AQ$8</f>
        <v>40.906368406969108</v>
      </c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5">
        <f>AQ53*BI$6</f>
        <v>37.633858934411577</v>
      </c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6">
        <f>BI53*CA$6</f>
        <v>34.623150219658655</v>
      </c>
      <c r="CB53" s="196"/>
      <c r="CC53" s="196"/>
      <c r="CD53" s="196"/>
      <c r="CE53" s="196"/>
      <c r="CF53" s="196"/>
      <c r="CG53" s="196"/>
      <c r="CH53" s="196"/>
      <c r="CI53" s="196"/>
      <c r="CJ53" s="196"/>
      <c r="CK53" s="196"/>
      <c r="CL53" s="196"/>
      <c r="CM53" s="196"/>
      <c r="CN53" s="196"/>
      <c r="CO53" s="196"/>
      <c r="CP53" s="196"/>
      <c r="CQ53" s="196"/>
      <c r="CR53" s="196"/>
      <c r="CS53" s="197">
        <f>CA53*CS$6</f>
        <v>31.853298202085963</v>
      </c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</row>
    <row r="54" spans="3:125" x14ac:dyDescent="0.2">
      <c r="C54" s="193">
        <v>40</v>
      </c>
      <c r="AR54" s="194">
        <f>AR$8</f>
        <v>41.755586564934269</v>
      </c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5">
        <f>AR54*BJ$6</f>
        <v>38.415139639739529</v>
      </c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6">
        <f>BJ54*CB$6</f>
        <v>35.341928468560369</v>
      </c>
      <c r="CC54" s="196"/>
      <c r="CD54" s="196"/>
      <c r="CE54" s="196"/>
      <c r="CF54" s="196"/>
      <c r="CG54" s="196"/>
      <c r="CH54" s="196"/>
      <c r="CI54" s="196"/>
      <c r="CJ54" s="196"/>
      <c r="CK54" s="196"/>
      <c r="CL54" s="196"/>
      <c r="CM54" s="196"/>
      <c r="CN54" s="196"/>
      <c r="CO54" s="196"/>
      <c r="CP54" s="196"/>
      <c r="CQ54" s="196"/>
      <c r="CR54" s="196"/>
      <c r="CS54" s="196"/>
      <c r="CT54" s="197">
        <f>CB54*CT$6</f>
        <v>32.514574191075539</v>
      </c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</row>
    <row r="55" spans="3:125" x14ac:dyDescent="0.2">
      <c r="C55" s="193">
        <v>41</v>
      </c>
      <c r="AS55" s="194">
        <f>AS$8</f>
        <v>42.600558632109589</v>
      </c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5">
        <f>AS55*BK$6</f>
        <v>39.192513941540824</v>
      </c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  <c r="BZ55" s="195"/>
      <c r="CA55" s="195"/>
      <c r="CB55" s="195"/>
      <c r="CC55" s="196">
        <f>BK55*CC$6</f>
        <v>36.057112826217562</v>
      </c>
      <c r="CD55" s="196"/>
      <c r="CE55" s="196"/>
      <c r="CF55" s="196"/>
      <c r="CG55" s="196"/>
      <c r="CH55" s="196"/>
      <c r="CI55" s="196"/>
      <c r="CJ55" s="196"/>
      <c r="CK55" s="196"/>
      <c r="CL55" s="196"/>
      <c r="CM55" s="196"/>
      <c r="CN55" s="196"/>
      <c r="CO55" s="196"/>
      <c r="CP55" s="196"/>
      <c r="CQ55" s="196"/>
      <c r="CR55" s="196"/>
      <c r="CS55" s="196"/>
      <c r="CT55" s="196"/>
      <c r="CU55" s="197">
        <f>CC55*CU$6</f>
        <v>33.17254380012016</v>
      </c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</row>
    <row r="56" spans="3:125" x14ac:dyDescent="0.2">
      <c r="C56" s="193">
        <v>42</v>
      </c>
      <c r="AT56" s="194">
        <f>AT$8</f>
        <v>43.441305838949049</v>
      </c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5">
        <f>AT56*BL$6</f>
        <v>39.96600137183313</v>
      </c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  <c r="BZ56" s="195"/>
      <c r="CA56" s="195"/>
      <c r="CB56" s="195"/>
      <c r="CC56" s="195"/>
      <c r="CD56" s="196">
        <f>BL56*CD$6</f>
        <v>36.76872126208648</v>
      </c>
      <c r="CE56" s="196"/>
      <c r="CF56" s="196"/>
      <c r="CG56" s="196"/>
      <c r="CH56" s="196"/>
      <c r="CI56" s="196"/>
      <c r="CJ56" s="196"/>
      <c r="CK56" s="196"/>
      <c r="CL56" s="196"/>
      <c r="CM56" s="196"/>
      <c r="CN56" s="196"/>
      <c r="CO56" s="196"/>
      <c r="CP56" s="196"/>
      <c r="CQ56" s="196"/>
      <c r="CR56" s="196"/>
      <c r="CS56" s="196"/>
      <c r="CT56" s="196"/>
      <c r="CU56" s="196"/>
      <c r="CV56" s="197">
        <f>CD56*CV$6</f>
        <v>33.82722356111956</v>
      </c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</row>
    <row r="57" spans="3:125" x14ac:dyDescent="0.2">
      <c r="C57" s="193">
        <v>43</v>
      </c>
      <c r="AU57" s="194">
        <f>AU$8</f>
        <v>44.277849309754302</v>
      </c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5">
        <f>AU57*BM$6</f>
        <v>40.735621364973959</v>
      </c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  <c r="BZ57" s="195"/>
      <c r="CA57" s="195"/>
      <c r="CB57" s="195"/>
      <c r="CC57" s="195"/>
      <c r="CD57" s="195"/>
      <c r="CE57" s="196">
        <f>BM57*CE$6</f>
        <v>37.476771655776041</v>
      </c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7">
        <f>CE57*CW$6</f>
        <v>34.47862992331396</v>
      </c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</row>
    <row r="58" spans="3:125" x14ac:dyDescent="0.2">
      <c r="C58" s="193">
        <v>44</v>
      </c>
      <c r="AV58" s="194">
        <f>AV$8</f>
        <v>45.110210063205528</v>
      </c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5">
        <f>AV58*BN$6</f>
        <v>41.501393258149086</v>
      </c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6">
        <f>BN58*CF$6</f>
        <v>38.181281797497164</v>
      </c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6"/>
      <c r="CR58" s="196"/>
      <c r="CS58" s="196"/>
      <c r="CT58" s="196"/>
      <c r="CU58" s="196"/>
      <c r="CV58" s="196"/>
      <c r="CW58" s="196"/>
      <c r="CX58" s="197">
        <f>CF58*CX$6</f>
        <v>35.126779253697393</v>
      </c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</row>
    <row r="59" spans="3:125" x14ac:dyDescent="0.2">
      <c r="C59" s="193">
        <v>45</v>
      </c>
      <c r="AW59" s="194">
        <f>AW$8</f>
        <v>45.938409012889501</v>
      </c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5">
        <f>AW59*BO$6</f>
        <v>42.263336291858344</v>
      </c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  <c r="BZ59" s="195"/>
      <c r="CA59" s="195"/>
      <c r="CB59" s="195"/>
      <c r="CC59" s="195"/>
      <c r="CD59" s="195"/>
      <c r="CE59" s="195"/>
      <c r="CF59" s="195"/>
      <c r="CG59" s="196">
        <f>BO59*CG$6</f>
        <v>38.882269388509677</v>
      </c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7">
        <f>CG59*CY$6</f>
        <v>35.771687837428907</v>
      </c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</row>
    <row r="60" spans="3:125" x14ac:dyDescent="0.2">
      <c r="C60" s="193">
        <v>46</v>
      </c>
      <c r="AX60" s="194">
        <f>AX$8</f>
        <v>46.762466967825048</v>
      </c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5">
        <f>AX60*BP$6</f>
        <v>43.021469610399045</v>
      </c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6">
        <f>BP60*CH$6</f>
        <v>39.579752041567126</v>
      </c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7">
        <f>CH60*CZ$6</f>
        <v>36.413371878241755</v>
      </c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</row>
    <row r="61" spans="3:125" x14ac:dyDescent="0.2">
      <c r="C61" s="193">
        <v>47</v>
      </c>
      <c r="AY61" s="194">
        <f>AY$8</f>
        <v>47.58240463298592</v>
      </c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5">
        <f>AY61*BQ$6</f>
        <v>43.775812262347046</v>
      </c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6">
        <f>BQ61*CI$6</f>
        <v>40.273747281359285</v>
      </c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7">
        <f>CI61*DA$6</f>
        <v>37.051847498850542</v>
      </c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</row>
    <row r="62" spans="3:125" x14ac:dyDescent="0.2">
      <c r="C62" s="193">
        <v>48</v>
      </c>
      <c r="AZ62" s="194">
        <f>AZ$8</f>
        <v>53.220843296920577</v>
      </c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5">
        <f>AZ62*BR$6</f>
        <v>48.963175833166936</v>
      </c>
      <c r="BS62" s="195"/>
      <c r="BT62" s="195"/>
      <c r="BU62" s="195"/>
      <c r="BV62" s="195"/>
      <c r="BW62" s="195"/>
      <c r="BX62" s="195"/>
      <c r="BY62" s="195"/>
      <c r="BZ62" s="195"/>
      <c r="CA62" s="195"/>
      <c r="CB62" s="195"/>
      <c r="CC62" s="195"/>
      <c r="CD62" s="195"/>
      <c r="CE62" s="195"/>
      <c r="CF62" s="195"/>
      <c r="CG62" s="195"/>
      <c r="CH62" s="195"/>
      <c r="CI62" s="195"/>
      <c r="CJ62" s="196">
        <f>BR62*CJ$6</f>
        <v>45.046121766513586</v>
      </c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7">
        <f>CJ62*DB$6</f>
        <v>41.442432025192502</v>
      </c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3:125" x14ac:dyDescent="0.2">
      <c r="C63" s="193">
        <v>49</v>
      </c>
      <c r="BA63" s="194">
        <f>BA$8</f>
        <v>54.113489080435976</v>
      </c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5">
        <f>BA63*BS$6</f>
        <v>49.784409954001099</v>
      </c>
      <c r="BT63" s="195"/>
      <c r="BU63" s="195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5"/>
      <c r="CI63" s="195"/>
      <c r="CJ63" s="195"/>
      <c r="CK63" s="196">
        <f>BS63*CK$6</f>
        <v>45.801657157681014</v>
      </c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7">
        <f>CK63*DC$6</f>
        <v>42.137524585066537</v>
      </c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3:125" x14ac:dyDescent="0.2">
      <c r="C64" s="193">
        <v>50</v>
      </c>
      <c r="BB64" s="194">
        <f>BB$8</f>
        <v>55.001671635033794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5">
        <f>BB64*BT$6</f>
        <v>50.601537904231094</v>
      </c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6">
        <f>BT64*CL$6</f>
        <v>46.553414871892606</v>
      </c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7">
        <f>CL64*DD$6</f>
        <v>42.829141682141199</v>
      </c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3:135" x14ac:dyDescent="0.2">
      <c r="C65" s="193">
        <v>51</v>
      </c>
      <c r="BC65" s="194">
        <f>BC$8</f>
        <v>55.885413276858628</v>
      </c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5">
        <f>BC65*BU$6</f>
        <v>51.414580214709943</v>
      </c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6">
        <f>BU65*CM$6</f>
        <v>47.301413797533151</v>
      </c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7">
        <f>CM65*DE$6</f>
        <v>43.517300693730498</v>
      </c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3:135" x14ac:dyDescent="0.2">
      <c r="C66" s="193">
        <v>52</v>
      </c>
      <c r="BD66" s="194">
        <f>BD$8</f>
        <v>56.764736210474346</v>
      </c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5">
        <f>BD66*BV$6</f>
        <v>52.223557313636398</v>
      </c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6">
        <f>BV66*CN$6</f>
        <v>48.04567272854549</v>
      </c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7">
        <f>CN66*DF$6</f>
        <v>44.202018910261856</v>
      </c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3:135" x14ac:dyDescent="0.2">
      <c r="C67" s="193">
        <v>53</v>
      </c>
      <c r="BE67" s="194">
        <f>BE$8</f>
        <v>57.639662529421969</v>
      </c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5">
        <f>BE67*BW$6</f>
        <v>53.028489527068217</v>
      </c>
      <c r="BX67" s="195"/>
      <c r="BY67" s="195"/>
      <c r="BZ67" s="195"/>
      <c r="CA67" s="195"/>
      <c r="CB67" s="195"/>
      <c r="CC67" s="195"/>
      <c r="CD67" s="195"/>
      <c r="CE67" s="195"/>
      <c r="CF67" s="195"/>
      <c r="CG67" s="195"/>
      <c r="CH67" s="195"/>
      <c r="CI67" s="195"/>
      <c r="CJ67" s="195"/>
      <c r="CK67" s="195"/>
      <c r="CL67" s="195"/>
      <c r="CM67" s="195"/>
      <c r="CN67" s="195"/>
      <c r="CO67" s="196">
        <f>BW67*CO$6</f>
        <v>48.786210364902765</v>
      </c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7">
        <f>CO67*DG$6</f>
        <v>44.883313535710542</v>
      </c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3:135" x14ac:dyDescent="0.2">
      <c r="C68" s="193">
        <v>54</v>
      </c>
      <c r="BF68" s="194">
        <f>BF$8</f>
        <v>58.510214216774855</v>
      </c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5">
        <f>BF68*BX$6</f>
        <v>53.829397079432866</v>
      </c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6">
        <f>BX68*CP$6</f>
        <v>49.523045313078242</v>
      </c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7">
        <f>CP68*DH$6</f>
        <v>45.561201688031986</v>
      </c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3:135" x14ac:dyDescent="0.2">
      <c r="C69" s="193">
        <v>55</v>
      </c>
      <c r="BG69" s="194">
        <f>BG$8</f>
        <v>59.376413145690982</v>
      </c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5">
        <f>BG69*BY$6</f>
        <v>54.626300094035706</v>
      </c>
      <c r="BZ69" s="195"/>
      <c r="CA69" s="195"/>
      <c r="CB69" s="195"/>
      <c r="CC69" s="195"/>
      <c r="CD69" s="195"/>
      <c r="CE69" s="195"/>
      <c r="CF69" s="195"/>
      <c r="CG69" s="195"/>
      <c r="CH69" s="195"/>
      <c r="CI69" s="195"/>
      <c r="CJ69" s="195"/>
      <c r="CK69" s="195"/>
      <c r="CL69" s="195"/>
      <c r="CM69" s="195"/>
      <c r="CN69" s="195"/>
      <c r="CO69" s="195"/>
      <c r="CP69" s="195"/>
      <c r="CQ69" s="196">
        <f>BY69*CQ$6</f>
        <v>50.256196086512851</v>
      </c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7">
        <f>CQ69*DI$6</f>
        <v>46.235700399591828</v>
      </c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3:135" x14ac:dyDescent="0.2">
      <c r="C70" s="193">
        <v>56</v>
      </c>
      <c r="BH70" s="194">
        <f>BH$8</f>
        <v>60.238281079962526</v>
      </c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5">
        <f>BH70*BZ$6</f>
        <v>55.419218593565525</v>
      </c>
      <c r="CA70" s="195"/>
      <c r="CB70" s="195"/>
      <c r="CC70" s="195"/>
      <c r="CD70" s="195"/>
      <c r="CE70" s="195"/>
      <c r="CF70" s="195"/>
      <c r="CG70" s="195"/>
      <c r="CH70" s="195"/>
      <c r="CI70" s="195"/>
      <c r="CJ70" s="195"/>
      <c r="CK70" s="195"/>
      <c r="CL70" s="195"/>
      <c r="CM70" s="195"/>
      <c r="CN70" s="195"/>
      <c r="CO70" s="195"/>
      <c r="CP70" s="195"/>
      <c r="CQ70" s="195"/>
      <c r="CR70" s="196">
        <f>BZ70*CR$6</f>
        <v>50.985681106080285</v>
      </c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7">
        <f>CR70*DJ$6</f>
        <v>46.906826617593865</v>
      </c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3:135" x14ac:dyDescent="0.2">
      <c r="C71" s="193">
        <v>57</v>
      </c>
      <c r="BI71" s="194">
        <f>BI$8</f>
        <v>61.095839674562711</v>
      </c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5">
        <f>BI71*CA$6</f>
        <v>56.208172500597698</v>
      </c>
      <c r="CB71" s="195"/>
      <c r="CC71" s="195"/>
      <c r="CD71" s="195"/>
      <c r="CE71" s="195"/>
      <c r="CF71" s="195"/>
      <c r="CG71" s="195"/>
      <c r="CH71" s="195"/>
      <c r="CI71" s="195"/>
      <c r="CJ71" s="195"/>
      <c r="CK71" s="195"/>
      <c r="CL71" s="195"/>
      <c r="CM71" s="195"/>
      <c r="CN71" s="195"/>
      <c r="CO71" s="195"/>
      <c r="CP71" s="195"/>
      <c r="CQ71" s="195"/>
      <c r="CR71" s="195"/>
      <c r="CS71" s="196">
        <f>CA71*CS$6</f>
        <v>51.711518700549881</v>
      </c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7">
        <f>CS71*DK$6</f>
        <v>47.574597204505892</v>
      </c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3:135" x14ac:dyDescent="0.2">
      <c r="C72" s="193">
        <v>58</v>
      </c>
      <c r="BJ72" s="194">
        <f>BJ$8</f>
        <v>61.949110476189894</v>
      </c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5">
        <f>BJ72*CB$6</f>
        <v>56.993181638094704</v>
      </c>
      <c r="CC72" s="195"/>
      <c r="CD72" s="195"/>
      <c r="CE72" s="195"/>
      <c r="CF72" s="195"/>
      <c r="CG72" s="195"/>
      <c r="CH72" s="195"/>
      <c r="CI72" s="195"/>
      <c r="CJ72" s="195"/>
      <c r="CK72" s="195"/>
      <c r="CL72" s="195"/>
      <c r="CM72" s="195"/>
      <c r="CN72" s="195"/>
      <c r="CO72" s="195"/>
      <c r="CP72" s="195"/>
      <c r="CQ72" s="195"/>
      <c r="CR72" s="195"/>
      <c r="CS72" s="195"/>
      <c r="CT72" s="196">
        <f>CB72*CT$6</f>
        <v>52.433727107047133</v>
      </c>
      <c r="CU72" s="196"/>
      <c r="CV72" s="196"/>
      <c r="CW72" s="196"/>
      <c r="CX72" s="196"/>
      <c r="CY72" s="196"/>
      <c r="CZ72" s="196"/>
      <c r="DA72" s="196"/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7">
        <f>CT72*DL$6</f>
        <v>48.239028938483365</v>
      </c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3:135" x14ac:dyDescent="0.2">
      <c r="C73" s="193">
        <v>59</v>
      </c>
      <c r="BK73" s="194">
        <f>BK$8</f>
        <v>62.798114923808939</v>
      </c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5">
        <f>BK73*CC$6</f>
        <v>57.774265729904229</v>
      </c>
      <c r="CD73" s="195"/>
      <c r="CE73" s="195"/>
      <c r="CF73" s="195"/>
      <c r="CG73" s="195"/>
      <c r="CH73" s="195"/>
      <c r="CI73" s="195"/>
      <c r="CJ73" s="195"/>
      <c r="CK73" s="195"/>
      <c r="CL73" s="195"/>
      <c r="CM73" s="195"/>
      <c r="CN73" s="195"/>
      <c r="CO73" s="195"/>
      <c r="CP73" s="195"/>
      <c r="CQ73" s="195"/>
      <c r="CR73" s="195"/>
      <c r="CS73" s="195"/>
      <c r="CT73" s="195"/>
      <c r="CU73" s="196">
        <f>CC73*CU$6</f>
        <v>53.152324471511896</v>
      </c>
      <c r="CV73" s="196"/>
      <c r="CW73" s="196"/>
      <c r="CX73" s="196"/>
      <c r="CY73" s="196"/>
      <c r="CZ73" s="196"/>
      <c r="DA73" s="196"/>
      <c r="DB73" s="196"/>
      <c r="DC73" s="196"/>
      <c r="DD73" s="196"/>
      <c r="DE73" s="196"/>
      <c r="DF73" s="196"/>
      <c r="DG73" s="196"/>
      <c r="DH73" s="196"/>
      <c r="DI73" s="196"/>
      <c r="DJ73" s="196"/>
      <c r="DK73" s="196"/>
      <c r="DL73" s="196"/>
      <c r="DM73" s="197">
        <f>CU73*DM$6</f>
        <v>48.900138513790949</v>
      </c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</row>
    <row r="74" spans="3:135" x14ac:dyDescent="0.2">
      <c r="C74" s="193">
        <v>60</v>
      </c>
      <c r="BL74" s="194">
        <f>BL$8</f>
        <v>63.642874349189889</v>
      </c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5">
        <f>BL74*CD$6</f>
        <v>58.551444401254699</v>
      </c>
      <c r="CE74" s="195"/>
      <c r="CF74" s="195"/>
      <c r="CG74" s="195"/>
      <c r="CH74" s="195"/>
      <c r="CI74" s="195"/>
      <c r="CJ74" s="195"/>
      <c r="CK74" s="195"/>
      <c r="CL74" s="195"/>
      <c r="CM74" s="195"/>
      <c r="CN74" s="195"/>
      <c r="CO74" s="195"/>
      <c r="CP74" s="195"/>
      <c r="CQ74" s="195"/>
      <c r="CR74" s="195"/>
      <c r="CS74" s="195"/>
      <c r="CT74" s="195"/>
      <c r="CU74" s="195"/>
      <c r="CV74" s="196">
        <f>CD74*CV$6</f>
        <v>53.867328849154326</v>
      </c>
      <c r="CW74" s="196"/>
      <c r="CX74" s="196"/>
      <c r="CY74" s="196"/>
      <c r="CZ74" s="196"/>
      <c r="DA74" s="196"/>
      <c r="DB74" s="196"/>
      <c r="DC74" s="196"/>
      <c r="DD74" s="196"/>
      <c r="DE74" s="196"/>
      <c r="DF74" s="196"/>
      <c r="DG74" s="196"/>
      <c r="DH74" s="196"/>
      <c r="DI74" s="196"/>
      <c r="DJ74" s="196"/>
      <c r="DK74" s="196"/>
      <c r="DL74" s="196"/>
      <c r="DM74" s="196"/>
      <c r="DN74" s="197">
        <f>CV74*DN$6</f>
        <v>49.557942541221983</v>
      </c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8" tint="0.39997558519241921"/>
  </sheetPr>
  <dimension ref="A1:BL72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5" sqref="B15"/>
    </sheetView>
  </sheetViews>
  <sheetFormatPr defaultColWidth="9.140625" defaultRowHeight="12" x14ac:dyDescent="0.2"/>
  <cols>
    <col min="1" max="1" width="8.85546875" style="1" customWidth="1"/>
    <col min="2" max="2" width="38.140625" style="1" bestFit="1" customWidth="1"/>
    <col min="3" max="3" width="7.42578125" style="1" bestFit="1" customWidth="1"/>
    <col min="4" max="4" width="7.7109375" style="1" customWidth="1"/>
    <col min="5" max="5" width="7.28515625" style="188" bestFit="1" customWidth="1"/>
    <col min="6" max="6" width="5.7109375" style="188" bestFit="1" customWidth="1"/>
    <col min="7" max="7" width="5.5703125" style="188" bestFit="1" customWidth="1"/>
    <col min="8" max="8" width="5.140625" style="188" bestFit="1" customWidth="1"/>
    <col min="9" max="9" width="5.42578125" style="188" bestFit="1" customWidth="1"/>
    <col min="10" max="10" width="5.7109375" style="188" bestFit="1" customWidth="1"/>
    <col min="11" max="11" width="5.28515625" style="188" bestFit="1" customWidth="1"/>
    <col min="12" max="12" width="5.85546875" style="188" bestFit="1" customWidth="1"/>
    <col min="13" max="13" width="5.140625" style="188" bestFit="1" customWidth="1"/>
    <col min="14" max="14" width="4.85546875" style="188" bestFit="1" customWidth="1"/>
    <col min="15" max="16" width="5.42578125" style="188" bestFit="1" customWidth="1"/>
    <col min="17" max="34" width="7.28515625" style="188" bestFit="1" customWidth="1"/>
    <col min="35" max="64" width="8.140625" style="188" bestFit="1" customWidth="1"/>
    <col min="65" max="16384" width="9.140625" style="188"/>
  </cols>
  <sheetData>
    <row r="1" spans="1:64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64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64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64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64" s="1" customFormat="1" x14ac:dyDescent="0.2"/>
    <row r="6" spans="1:64" s="1" customFormat="1" x14ac:dyDescent="0.2">
      <c r="B6" s="1" t="s">
        <v>85</v>
      </c>
      <c r="C6" s="203">
        <f>Dashboard!G23</f>
        <v>0.06</v>
      </c>
      <c r="D6" s="203">
        <f>1-C6</f>
        <v>0.94</v>
      </c>
      <c r="E6" s="203">
        <f t="shared" ref="E6:BL6" si="3">$D6</f>
        <v>0.94</v>
      </c>
      <c r="F6" s="203">
        <f t="shared" si="3"/>
        <v>0.94</v>
      </c>
      <c r="G6" s="203">
        <f t="shared" si="3"/>
        <v>0.94</v>
      </c>
      <c r="H6" s="203">
        <f t="shared" si="3"/>
        <v>0.94</v>
      </c>
      <c r="I6" s="203">
        <f t="shared" si="3"/>
        <v>0.94</v>
      </c>
      <c r="J6" s="203">
        <f t="shared" si="3"/>
        <v>0.94</v>
      </c>
      <c r="K6" s="203">
        <f t="shared" si="3"/>
        <v>0.94</v>
      </c>
      <c r="L6" s="203">
        <f t="shared" si="3"/>
        <v>0.94</v>
      </c>
      <c r="M6" s="203">
        <f t="shared" si="3"/>
        <v>0.94</v>
      </c>
      <c r="N6" s="203">
        <f t="shared" si="3"/>
        <v>0.94</v>
      </c>
      <c r="O6" s="203">
        <f t="shared" si="3"/>
        <v>0.94</v>
      </c>
      <c r="P6" s="203">
        <f t="shared" si="3"/>
        <v>0.94</v>
      </c>
      <c r="Q6" s="203">
        <f t="shared" si="3"/>
        <v>0.94</v>
      </c>
      <c r="R6" s="203">
        <f t="shared" si="3"/>
        <v>0.94</v>
      </c>
      <c r="S6" s="203">
        <f t="shared" si="3"/>
        <v>0.94</v>
      </c>
      <c r="T6" s="203">
        <f t="shared" si="3"/>
        <v>0.94</v>
      </c>
      <c r="U6" s="203">
        <f t="shared" si="3"/>
        <v>0.94</v>
      </c>
      <c r="V6" s="203">
        <f t="shared" si="3"/>
        <v>0.94</v>
      </c>
      <c r="W6" s="203">
        <f t="shared" si="3"/>
        <v>0.94</v>
      </c>
      <c r="X6" s="203">
        <f t="shared" si="3"/>
        <v>0.94</v>
      </c>
      <c r="Y6" s="203">
        <f t="shared" si="3"/>
        <v>0.94</v>
      </c>
      <c r="Z6" s="203">
        <f t="shared" si="3"/>
        <v>0.94</v>
      </c>
      <c r="AA6" s="203">
        <f t="shared" si="3"/>
        <v>0.94</v>
      </c>
      <c r="AB6" s="203">
        <f t="shared" si="3"/>
        <v>0.94</v>
      </c>
      <c r="AC6" s="203">
        <f t="shared" si="3"/>
        <v>0.94</v>
      </c>
      <c r="AD6" s="203">
        <f t="shared" si="3"/>
        <v>0.94</v>
      </c>
      <c r="AE6" s="203">
        <f t="shared" si="3"/>
        <v>0.94</v>
      </c>
      <c r="AF6" s="203">
        <f t="shared" si="3"/>
        <v>0.94</v>
      </c>
      <c r="AG6" s="203">
        <f t="shared" si="3"/>
        <v>0.94</v>
      </c>
      <c r="AH6" s="203">
        <f t="shared" si="3"/>
        <v>0.94</v>
      </c>
      <c r="AI6" s="203">
        <f t="shared" si="3"/>
        <v>0.94</v>
      </c>
      <c r="AJ6" s="203">
        <f t="shared" si="3"/>
        <v>0.94</v>
      </c>
      <c r="AK6" s="203">
        <f t="shared" si="3"/>
        <v>0.94</v>
      </c>
      <c r="AL6" s="203">
        <f t="shared" si="3"/>
        <v>0.94</v>
      </c>
      <c r="AM6" s="203">
        <f t="shared" si="3"/>
        <v>0.94</v>
      </c>
      <c r="AN6" s="203">
        <f t="shared" si="3"/>
        <v>0.94</v>
      </c>
      <c r="AO6" s="203">
        <f t="shared" si="3"/>
        <v>0.94</v>
      </c>
      <c r="AP6" s="203">
        <f t="shared" si="3"/>
        <v>0.94</v>
      </c>
      <c r="AQ6" s="203">
        <f t="shared" si="3"/>
        <v>0.94</v>
      </c>
      <c r="AR6" s="203">
        <f t="shared" si="3"/>
        <v>0.94</v>
      </c>
      <c r="AS6" s="203">
        <f t="shared" si="3"/>
        <v>0.94</v>
      </c>
      <c r="AT6" s="203">
        <f t="shared" si="3"/>
        <v>0.94</v>
      </c>
      <c r="AU6" s="203">
        <f t="shared" si="3"/>
        <v>0.94</v>
      </c>
      <c r="AV6" s="203">
        <f t="shared" si="3"/>
        <v>0.94</v>
      </c>
      <c r="AW6" s="203">
        <f t="shared" si="3"/>
        <v>0.94</v>
      </c>
      <c r="AX6" s="203">
        <f t="shared" si="3"/>
        <v>0.94</v>
      </c>
      <c r="AY6" s="203">
        <f t="shared" si="3"/>
        <v>0.94</v>
      </c>
      <c r="AZ6" s="203">
        <f t="shared" si="3"/>
        <v>0.94</v>
      </c>
      <c r="BA6" s="203">
        <f t="shared" si="3"/>
        <v>0.94</v>
      </c>
      <c r="BB6" s="203">
        <f t="shared" si="3"/>
        <v>0.94</v>
      </c>
      <c r="BC6" s="203">
        <f t="shared" si="3"/>
        <v>0.94</v>
      </c>
      <c r="BD6" s="203">
        <f t="shared" si="3"/>
        <v>0.94</v>
      </c>
      <c r="BE6" s="203">
        <f t="shared" si="3"/>
        <v>0.94</v>
      </c>
      <c r="BF6" s="203">
        <f t="shared" si="3"/>
        <v>0.94</v>
      </c>
      <c r="BG6" s="203">
        <f t="shared" si="3"/>
        <v>0.94</v>
      </c>
      <c r="BH6" s="203">
        <f t="shared" si="3"/>
        <v>0.94</v>
      </c>
      <c r="BI6" s="203">
        <f t="shared" si="3"/>
        <v>0.94</v>
      </c>
      <c r="BJ6" s="203">
        <f t="shared" si="3"/>
        <v>0.94</v>
      </c>
      <c r="BK6" s="203">
        <f t="shared" si="3"/>
        <v>0.94</v>
      </c>
      <c r="BL6" s="203">
        <f t="shared" si="3"/>
        <v>0.94</v>
      </c>
    </row>
    <row r="7" spans="1:64" s="1" customFormat="1" x14ac:dyDescent="0.2">
      <c r="B7" s="1" t="s">
        <v>150</v>
      </c>
      <c r="C7" s="203">
        <f>Dashboard!F44</f>
        <v>0.6</v>
      </c>
    </row>
    <row r="8" spans="1:64" s="1" customFormat="1" x14ac:dyDescent="0.2">
      <c r="B8" s="7" t="s">
        <v>181</v>
      </c>
      <c r="E8" s="71">
        <f>_xlfn.XLOOKUP(E1,'Insurance Business Model'!$F1:$BN1,'Insurance Business Model'!$F19:$BN19,0,0)*$C$7</f>
        <v>14.774999999999999</v>
      </c>
      <c r="F8" s="71">
        <f>_xlfn.XLOOKUP(F1,'Insurance Business Model'!$F1:$BN1,'Insurance Business Model'!$F19:$BN19,0,0)*$C$7</f>
        <v>17.656124999999999</v>
      </c>
      <c r="G8" s="71">
        <f>_xlfn.XLOOKUP(G1,'Insurance Business Model'!$F1:$BN1,'Insurance Business Model'!$F19:$BN19,0,0)*$C$7</f>
        <v>20.522844375000002</v>
      </c>
      <c r="H8" s="71">
        <f>_xlfn.XLOOKUP(H1,'Insurance Business Model'!$F1:$BN1,'Insurance Business Model'!$F19:$BN19,0,0)*$C$7</f>
        <v>23.375230153124999</v>
      </c>
      <c r="I8" s="71">
        <f>_xlfn.XLOOKUP(I1,'Insurance Business Model'!$F1:$BN1,'Insurance Business Model'!$F19:$BN19,0,0)*$C$7</f>
        <v>26.213354002359377</v>
      </c>
      <c r="J8" s="71">
        <f>_xlfn.XLOOKUP(J1,'Insurance Business Model'!$F1:$BN1,'Insurance Business Model'!$F19:$BN19,0,0)*$C$7</f>
        <v>29.037287232347577</v>
      </c>
      <c r="K8" s="71">
        <f>_xlfn.XLOOKUP(K1,'Insurance Business Model'!$F1:$BN1,'Insurance Business Model'!$F19:$BN19,0,0)*$C$7</f>
        <v>31.847100796185838</v>
      </c>
      <c r="L8" s="71">
        <f>_xlfn.XLOOKUP(L1,'Insurance Business Model'!$F1:$BN1,'Insurance Business Model'!$F19:$BN19,0,0)*$C$7</f>
        <v>34.64286529220491</v>
      </c>
      <c r="M8" s="71">
        <f>_xlfn.XLOOKUP(M1,'Insurance Business Model'!$F1:$BN1,'Insurance Business Model'!$F19:$BN19,0,0)*$C$7</f>
        <v>37.424650965743886</v>
      </c>
      <c r="N8" s="71">
        <f>_xlfn.XLOOKUP(N1,'Insurance Business Model'!$F1:$BN1,'Insurance Business Model'!$F19:$BN19,0,0)*$C$7</f>
        <v>40.192527710915165</v>
      </c>
      <c r="O8" s="71">
        <f>_xlfn.XLOOKUP(O1,'Insurance Business Model'!$F1:$BN1,'Insurance Business Model'!$F19:$BN19,0,0)*$C$7</f>
        <v>42.946565072360599</v>
      </c>
      <c r="P8" s="71">
        <f>_xlfn.XLOOKUP(P1,'Insurance Business Model'!$F1:$BN1,'Insurance Business Model'!$F19:$BN19,0,0)*$C$7</f>
        <v>52.180392160277812</v>
      </c>
      <c r="Q8" s="71">
        <f>_xlfn.XLOOKUP(Q1,'Insurance Business Model'!$F1:$BN1,'Insurance Business Model'!$F19:$BN19,0,0)*$C$7</f>
        <v>55.294490199476428</v>
      </c>
      <c r="R8" s="71">
        <f>_xlfn.XLOOKUP(R1,'Insurance Business Model'!$F1:$BN1,'Insurance Business Model'!$F19:$BN19,0,0)*$C$7</f>
        <v>58.393017748479039</v>
      </c>
      <c r="S8" s="71">
        <f>_xlfn.XLOOKUP(S1,'Insurance Business Model'!$F1:$BN1,'Insurance Business Model'!$F19:$BN19,0,0)*$C$7</f>
        <v>61.476052659736645</v>
      </c>
      <c r="T8" s="71">
        <f>_xlfn.XLOOKUP(T1,'Insurance Business Model'!$F1:$BN1,'Insurance Business Model'!$F19:$BN19,0,0)*$C$7</f>
        <v>64.543672396437969</v>
      </c>
      <c r="U8" s="71">
        <f>_xlfn.XLOOKUP(U1,'Insurance Business Model'!$F1:$BN1,'Insurance Business Model'!$F19:$BN19,0,0)*$C$7</f>
        <v>67.595954034455772</v>
      </c>
      <c r="V8" s="71">
        <f>_xlfn.XLOOKUP(V1,'Insurance Business Model'!$F1:$BN1,'Insurance Business Model'!$F19:$BN19,0,0)*$C$7</f>
        <v>70.63297426428349</v>
      </c>
      <c r="W8" s="71">
        <f>_xlfn.XLOOKUP(W1,'Insurance Business Model'!$F1:$BN1,'Insurance Business Model'!$F19:$BN19,0,0)*$C$7</f>
        <v>73.654809392962079</v>
      </c>
      <c r="X8" s="71">
        <f>_xlfn.XLOOKUP(X1,'Insurance Business Model'!$F1:$BN1,'Insurance Business Model'!$F19:$BN19,0,0)*$C$7</f>
        <v>76.661535345997265</v>
      </c>
      <c r="Y8" s="71">
        <f>_xlfn.XLOOKUP(Y1,'Insurance Business Model'!$F1:$BN1,'Insurance Business Model'!$F19:$BN19,0,0)*$C$7</f>
        <v>79.653227669267281</v>
      </c>
      <c r="Z8" s="71">
        <f>_xlfn.XLOOKUP(Z1,'Insurance Business Model'!$F1:$BN1,'Insurance Business Model'!$F19:$BN19,0,0)*$C$7</f>
        <v>82.629961530920951</v>
      </c>
      <c r="AA8" s="71">
        <f>_xlfn.XLOOKUP(AA1,'Insurance Business Model'!$F1:$BN1,'Insurance Business Model'!$F19:$BN19,0,0)*$C$7</f>
        <v>85.591811723266346</v>
      </c>
      <c r="AB8" s="71">
        <f>_xlfn.XLOOKUP(AB1,'Insurance Business Model'!$F1:$BN1,'Insurance Business Model'!$F19:$BN19,0,0)*$C$7</f>
        <v>99.557020996250898</v>
      </c>
      <c r="AC8" s="71">
        <f>_xlfn.XLOOKUP(AC1,'Insurance Business Model'!$F1:$BN1,'Insurance Business Model'!$F19:$BN19,0,0)*$C$7</f>
        <v>102.85423589126962</v>
      </c>
      <c r="AD8" s="71">
        <f>_xlfn.XLOOKUP(AD1,'Insurance Business Model'!$F1:$BN1,'Insurance Business Model'!$F19:$BN19,0,0)*$C$7</f>
        <v>106.13496471181328</v>
      </c>
      <c r="AE8" s="71">
        <f>_xlfn.XLOOKUP(AE1,'Insurance Business Model'!$F1:$BN1,'Insurance Business Model'!$F19:$BN19,0,0)*$C$7</f>
        <v>109.39928988825422</v>
      </c>
      <c r="AF8" s="71">
        <f>_xlfn.XLOOKUP(AF1,'Insurance Business Model'!$F1:$BN1,'Insurance Business Model'!$F19:$BN19,0,0)*$C$7</f>
        <v>112.64729343881295</v>
      </c>
      <c r="AG8" s="71">
        <f>_xlfn.XLOOKUP(AG1,'Insurance Business Model'!$F1:$BN1,'Insurance Business Model'!$F19:$BN19,0,0)*$C$7</f>
        <v>115.87905697161889</v>
      </c>
      <c r="AH8" s="71">
        <f>_xlfn.XLOOKUP(AH1,'Insurance Business Model'!$F1:$BN1,'Insurance Business Model'!$F19:$BN19,0,0)*$C$7</f>
        <v>119.0946616867608</v>
      </c>
      <c r="AI8" s="71">
        <f>_xlfn.XLOOKUP(AI1,'Insurance Business Model'!$F1:$BN1,'Insurance Business Model'!$F19:$BN19,0,0)*$C$7</f>
        <v>122.29418837832699</v>
      </c>
      <c r="AJ8" s="71">
        <f>_xlfn.XLOOKUP(AJ1,'Insurance Business Model'!$F1:$BN1,'Insurance Business Model'!$F19:$BN19,0,0)*$C$7</f>
        <v>125.47771743643537</v>
      </c>
      <c r="AK8" s="71">
        <f>_xlfn.XLOOKUP(AK1,'Insurance Business Model'!$F1:$BN1,'Insurance Business Model'!$F19:$BN19,0,0)*$C$7</f>
        <v>128.64532884925319</v>
      </c>
      <c r="AL8" s="71">
        <f>_xlfn.XLOOKUP(AL1,'Insurance Business Model'!$F1:$BN1,'Insurance Business Model'!$F19:$BN19,0,0)*$C$7</f>
        <v>131.79710220500692</v>
      </c>
      <c r="AM8" s="71">
        <f>_xlfn.XLOOKUP(AM1,'Insurance Business Model'!$F1:$BN1,'Insurance Business Model'!$F19:$BN19,0,0)*$C$7</f>
        <v>134.93311669398187</v>
      </c>
      <c r="AN8" s="71">
        <f>_xlfn.XLOOKUP(AN1,'Insurance Business Model'!$F1:$BN1,'Insurance Business Model'!$F19:$BN19,0,0)*$C$7</f>
        <v>153.33209392116152</v>
      </c>
      <c r="AO8" s="71">
        <f>_xlfn.XLOOKUP(AO1,'Insurance Business Model'!$F1:$BN1,'Insurance Business Model'!$F19:$BN19,0,0)*$C$7</f>
        <v>156.78043345155569</v>
      </c>
      <c r="AP8" s="71">
        <f>_xlfn.XLOOKUP(AP1,'Insurance Business Model'!$F1:$BN1,'Insurance Business Model'!$F19:$BN19,0,0)*$C$7</f>
        <v>160.21153128429793</v>
      </c>
      <c r="AQ8" s="71">
        <f>_xlfn.XLOOKUP(AQ1,'Insurance Business Model'!$F1:$BN1,'Insurance Business Model'!$F19:$BN19,0,0)*$C$7</f>
        <v>163.62547362787643</v>
      </c>
      <c r="AR8" s="71">
        <f>_xlfn.XLOOKUP(AR1,'Insurance Business Model'!$F1:$BN1,'Insurance Business Model'!$F19:$BN19,0,0)*$C$7</f>
        <v>167.02234625973708</v>
      </c>
      <c r="AS8" s="71">
        <f>_xlfn.XLOOKUP(AS1,'Insurance Business Model'!$F1:$BN1,'Insurance Business Model'!$F19:$BN19,0,0)*$C$7</f>
        <v>170.40223452843836</v>
      </c>
      <c r="AT8" s="71">
        <f>_xlfn.XLOOKUP(AT1,'Insurance Business Model'!$F1:$BN1,'Insurance Business Model'!$F19:$BN19,0,0)*$C$7</f>
        <v>173.76522335579619</v>
      </c>
      <c r="AU8" s="71">
        <f>_xlfn.XLOOKUP(AU1,'Insurance Business Model'!$F1:$BN1,'Insurance Business Model'!$F19:$BN19,0,0)*$C$7</f>
        <v>177.11139723901721</v>
      </c>
      <c r="AV8" s="71">
        <f>_xlfn.XLOOKUP(AV1,'Insurance Business Model'!$F1:$BN1,'Insurance Business Model'!$F19:$BN19,0,0)*$C$7</f>
        <v>180.44084025282211</v>
      </c>
      <c r="AW8" s="71">
        <f>_xlfn.XLOOKUP(AW1,'Insurance Business Model'!$F1:$BN1,'Insurance Business Model'!$F19:$BN19,0,0)*$C$7</f>
        <v>183.753636051558</v>
      </c>
      <c r="AX8" s="71">
        <f>_xlfn.XLOOKUP(AX1,'Insurance Business Model'!$F1:$BN1,'Insurance Business Model'!$F19:$BN19,0,0)*$C$7</f>
        <v>187.04986787130019</v>
      </c>
      <c r="AY8" s="71">
        <f>_xlfn.XLOOKUP(AY1,'Insurance Business Model'!$F1:$BN1,'Insurance Business Model'!$F19:$BN19,0,0)*$C$7</f>
        <v>190.32961853194368</v>
      </c>
      <c r="AZ8" s="71">
        <f>_xlfn.XLOOKUP(AZ1,'Insurance Business Model'!$F1:$BN1,'Insurance Business Model'!$F19:$BN19,0,0)*$C$7</f>
        <v>212.88337318768231</v>
      </c>
      <c r="BA8" s="71">
        <f>_xlfn.XLOOKUP(BA1,'Insurance Business Model'!$F1:$BN1,'Insurance Business Model'!$F19:$BN19,0,0)*$C$7</f>
        <v>216.4539563217439</v>
      </c>
      <c r="BB8" s="71">
        <f>_xlfn.XLOOKUP(BB1,'Insurance Business Model'!$F1:$BN1,'Insurance Business Model'!$F19:$BN19,0,0)*$C$7</f>
        <v>220.00668654013518</v>
      </c>
      <c r="BC8" s="71">
        <f>_xlfn.XLOOKUP(BC1,'Insurance Business Model'!$F1:$BN1,'Insurance Business Model'!$F19:$BN19,0,0)*$C$7</f>
        <v>223.54165310743451</v>
      </c>
      <c r="BD8" s="71">
        <f>_xlfn.XLOOKUP(BD1,'Insurance Business Model'!$F1:$BN1,'Insurance Business Model'!$F19:$BN19,0,0)*$C$7</f>
        <v>227.05894484189739</v>
      </c>
      <c r="BE8" s="71">
        <f>_xlfn.XLOOKUP(BE1,'Insurance Business Model'!$F1:$BN1,'Insurance Business Model'!$F19:$BN19,0,0)*$C$7</f>
        <v>230.55865011768788</v>
      </c>
      <c r="BF8" s="71">
        <f>_xlfn.XLOOKUP(BF1,'Insurance Business Model'!$F1:$BN1,'Insurance Business Model'!$F19:$BN19,0,0)*$C$7</f>
        <v>234.04085686709942</v>
      </c>
      <c r="BG8" s="71">
        <f>_xlfn.XLOOKUP(BG1,'Insurance Business Model'!$F1:$BN1,'Insurance Business Model'!$F19:$BN19,0,0)*$C$7</f>
        <v>237.50565258276393</v>
      </c>
      <c r="BH8" s="71">
        <f>_xlfn.XLOOKUP(BH1,'Insurance Business Model'!$F1:$BN1,'Insurance Business Model'!$F19:$BN19,0,0)*$C$7</f>
        <v>240.9531243198501</v>
      </c>
      <c r="BI8" s="71">
        <f>_xlfn.XLOOKUP(BI1,'Insurance Business Model'!$F1:$BN1,'Insurance Business Model'!$F19:$BN19,0,0)*$C$7</f>
        <v>244.38335869825085</v>
      </c>
      <c r="BJ8" s="71">
        <f>_xlfn.XLOOKUP(BJ1,'Insurance Business Model'!$F1:$BN1,'Insurance Business Model'!$F19:$BN19,0,0)*$C$7</f>
        <v>247.79644190475958</v>
      </c>
      <c r="BK8" s="71">
        <f>_xlfn.XLOOKUP(BK1,'Insurance Business Model'!$F1:$BN1,'Insurance Business Model'!$F19:$BN19,0,0)*$C$7</f>
        <v>251.19245969523575</v>
      </c>
      <c r="BL8" s="71">
        <f>_xlfn.XLOOKUP(BL1,'Insurance Business Model'!$F1:$BN1,'Insurance Business Model'!$F19:$BN19,0,0)*$C$7</f>
        <v>254.57149739675955</v>
      </c>
    </row>
    <row r="9" spans="1:64" s="1" customFormat="1" x14ac:dyDescent="0.2">
      <c r="B9" s="189" t="s">
        <v>115</v>
      </c>
      <c r="C9" s="190">
        <f>'Pricing Model'!N7</f>
        <v>250000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</row>
    <row r="10" spans="1:64" s="1" customFormat="1" x14ac:dyDescent="0.2">
      <c r="B10" s="7" t="s">
        <v>182</v>
      </c>
      <c r="C10" s="190">
        <f>'Reg15'!C9</f>
        <v>9000</v>
      </c>
      <c r="E10" s="191">
        <f>SUM(E13:E72)</f>
        <v>14.774999999999999</v>
      </c>
      <c r="F10" s="191">
        <f t="shared" ref="F10:BL10" si="4">SUM(F13:F72)</f>
        <v>17.656124999999999</v>
      </c>
      <c r="G10" s="191">
        <f t="shared" si="4"/>
        <v>20.522844375000002</v>
      </c>
      <c r="H10" s="191">
        <f t="shared" si="4"/>
        <v>23.375230153124999</v>
      </c>
      <c r="I10" s="191">
        <f t="shared" si="4"/>
        <v>26.213354002359377</v>
      </c>
      <c r="J10" s="191">
        <f t="shared" si="4"/>
        <v>29.037287232347577</v>
      </c>
      <c r="K10" s="191">
        <f t="shared" si="4"/>
        <v>31.847100796185838</v>
      </c>
      <c r="L10" s="191">
        <f t="shared" si="4"/>
        <v>34.64286529220491</v>
      </c>
      <c r="M10" s="191">
        <f t="shared" si="4"/>
        <v>37.424650965743886</v>
      </c>
      <c r="N10" s="191">
        <f t="shared" si="4"/>
        <v>40.192527710915165</v>
      </c>
      <c r="O10" s="191">
        <f t="shared" si="4"/>
        <v>42.946565072360599</v>
      </c>
      <c r="P10" s="191">
        <f t="shared" si="4"/>
        <v>52.180392160277812</v>
      </c>
      <c r="Q10" s="191">
        <f t="shared" si="4"/>
        <v>55.294490199476428</v>
      </c>
      <c r="R10" s="191">
        <f t="shared" si="4"/>
        <v>58.393017748479039</v>
      </c>
      <c r="S10" s="191">
        <f t="shared" si="4"/>
        <v>61.476052659736645</v>
      </c>
      <c r="T10" s="191">
        <f>SUM(T13:T72)</f>
        <v>64.543672396437969</v>
      </c>
      <c r="U10" s="191">
        <f t="shared" si="4"/>
        <v>67.595954034455772</v>
      </c>
      <c r="V10" s="191">
        <f>SUM(V13:V72)</f>
        <v>70.63297426428349</v>
      </c>
      <c r="W10" s="191">
        <f>SUM(W13:W72)</f>
        <v>73.654809392962079</v>
      </c>
      <c r="X10" s="191">
        <f t="shared" si="4"/>
        <v>76.661535345997265</v>
      </c>
      <c r="Y10" s="191">
        <f>SUM(Y13:Y72)</f>
        <v>79.653227669267281</v>
      </c>
      <c r="Z10" s="191">
        <f t="shared" si="4"/>
        <v>82.629961530920951</v>
      </c>
      <c r="AA10" s="191">
        <f t="shared" si="4"/>
        <v>85.591811723266346</v>
      </c>
      <c r="AB10" s="191">
        <f t="shared" si="4"/>
        <v>99.557020996250898</v>
      </c>
      <c r="AC10" s="191">
        <f>SUM(AC13:AC72)</f>
        <v>102.85423589126962</v>
      </c>
      <c r="AD10" s="191">
        <f t="shared" si="4"/>
        <v>106.13496471181328</v>
      </c>
      <c r="AE10" s="191">
        <f t="shared" si="4"/>
        <v>109.39928988825422</v>
      </c>
      <c r="AF10" s="191">
        <f t="shared" si="4"/>
        <v>112.64729343881295</v>
      </c>
      <c r="AG10" s="191">
        <f t="shared" si="4"/>
        <v>115.87905697161889</v>
      </c>
      <c r="AH10" s="191">
        <f t="shared" si="4"/>
        <v>119.0946616867608</v>
      </c>
      <c r="AI10" s="191">
        <f t="shared" si="4"/>
        <v>122.29418837832699</v>
      </c>
      <c r="AJ10" s="191">
        <f t="shared" si="4"/>
        <v>125.47771743643537</v>
      </c>
      <c r="AK10" s="191">
        <f t="shared" si="4"/>
        <v>128.64532884925319</v>
      </c>
      <c r="AL10" s="191">
        <f t="shared" si="4"/>
        <v>131.79710220500692</v>
      </c>
      <c r="AM10" s="191">
        <f t="shared" si="4"/>
        <v>134.93311669398187</v>
      </c>
      <c r="AN10" s="191">
        <f t="shared" si="4"/>
        <v>153.33209392116152</v>
      </c>
      <c r="AO10" s="191">
        <f t="shared" si="4"/>
        <v>156.78043345155569</v>
      </c>
      <c r="AP10" s="191">
        <f t="shared" si="4"/>
        <v>160.21153128429793</v>
      </c>
      <c r="AQ10" s="191">
        <f t="shared" si="4"/>
        <v>163.62547362787643</v>
      </c>
      <c r="AR10" s="191">
        <f t="shared" si="4"/>
        <v>167.02234625973708</v>
      </c>
      <c r="AS10" s="191">
        <f t="shared" si="4"/>
        <v>170.40223452843836</v>
      </c>
      <c r="AT10" s="191">
        <f t="shared" si="4"/>
        <v>173.76522335579619</v>
      </c>
      <c r="AU10" s="191">
        <f t="shared" si="4"/>
        <v>177.11139723901721</v>
      </c>
      <c r="AV10" s="191">
        <f t="shared" si="4"/>
        <v>180.44084025282211</v>
      </c>
      <c r="AW10" s="191">
        <f t="shared" si="4"/>
        <v>183.753636051558</v>
      </c>
      <c r="AX10" s="191">
        <f t="shared" si="4"/>
        <v>187.04986787130019</v>
      </c>
      <c r="AY10" s="191">
        <f t="shared" si="4"/>
        <v>190.32961853194368</v>
      </c>
      <c r="AZ10" s="191">
        <f t="shared" si="4"/>
        <v>212.88337318768231</v>
      </c>
      <c r="BA10" s="191">
        <f t="shared" si="4"/>
        <v>216.4539563217439</v>
      </c>
      <c r="BB10" s="191">
        <f t="shared" si="4"/>
        <v>220.00668654013518</v>
      </c>
      <c r="BC10" s="191">
        <f t="shared" si="4"/>
        <v>223.54165310743451</v>
      </c>
      <c r="BD10" s="191">
        <f t="shared" si="4"/>
        <v>227.05894484189739</v>
      </c>
      <c r="BE10" s="191">
        <f t="shared" si="4"/>
        <v>230.55865011768788</v>
      </c>
      <c r="BF10" s="191">
        <f t="shared" si="4"/>
        <v>234.04085686709942</v>
      </c>
      <c r="BG10" s="191">
        <f t="shared" si="4"/>
        <v>237.50565258276393</v>
      </c>
      <c r="BH10" s="191">
        <f t="shared" si="4"/>
        <v>240.9531243198501</v>
      </c>
      <c r="BI10" s="191">
        <f t="shared" si="4"/>
        <v>244.38335869825085</v>
      </c>
      <c r="BJ10" s="191">
        <f t="shared" si="4"/>
        <v>247.79644190475958</v>
      </c>
      <c r="BK10" s="191">
        <f t="shared" si="4"/>
        <v>251.19245969523575</v>
      </c>
      <c r="BL10" s="191">
        <f t="shared" si="4"/>
        <v>254.57149739675955</v>
      </c>
    </row>
    <row r="11" spans="1:64" s="1" customFormat="1" x14ac:dyDescent="0.2">
      <c r="B11" s="1" t="s">
        <v>110</v>
      </c>
      <c r="E11" s="190">
        <f>E10*$C$9</f>
        <v>3693749.9999999995</v>
      </c>
      <c r="F11" s="190">
        <f t="shared" ref="F11:BK11" si="5">F10*$C$9</f>
        <v>4414031.25</v>
      </c>
      <c r="G11" s="190">
        <f>G10*$C$9</f>
        <v>5130711.09375</v>
      </c>
      <c r="H11" s="190">
        <f t="shared" si="5"/>
        <v>5843807.5382812498</v>
      </c>
      <c r="I11" s="190">
        <f t="shared" si="5"/>
        <v>6553338.5005898448</v>
      </c>
      <c r="J11" s="190">
        <f t="shared" si="5"/>
        <v>7259321.8080868945</v>
      </c>
      <c r="K11" s="190">
        <f t="shared" si="5"/>
        <v>7961775.19904646</v>
      </c>
      <c r="L11" s="190">
        <f t="shared" si="5"/>
        <v>8660716.3230512273</v>
      </c>
      <c r="M11" s="190">
        <f t="shared" si="5"/>
        <v>9356162.7414359711</v>
      </c>
      <c r="N11" s="190">
        <f t="shared" si="5"/>
        <v>10048131.927728791</v>
      </c>
      <c r="O11" s="190">
        <f t="shared" si="5"/>
        <v>10736641.268090149</v>
      </c>
      <c r="P11" s="190">
        <f>P10*$C$9</f>
        <v>13045098.040069453</v>
      </c>
      <c r="Q11" s="190">
        <f>Q10*$C$9</f>
        <v>13823622.549869107</v>
      </c>
      <c r="R11" s="190">
        <f t="shared" si="5"/>
        <v>14598254.43711976</v>
      </c>
      <c r="S11" s="190">
        <f t="shared" si="5"/>
        <v>15369013.164934162</v>
      </c>
      <c r="T11" s="190">
        <f t="shared" si="5"/>
        <v>16135918.099109493</v>
      </c>
      <c r="U11" s="190">
        <f t="shared" si="5"/>
        <v>16898988.508613944</v>
      </c>
      <c r="V11" s="190">
        <f t="shared" si="5"/>
        <v>17658243.566070873</v>
      </c>
      <c r="W11" s="190">
        <f t="shared" si="5"/>
        <v>18413702.348240521</v>
      </c>
      <c r="X11" s="190">
        <f t="shared" si="5"/>
        <v>19165383.836499315</v>
      </c>
      <c r="Y11" s="190">
        <f t="shared" si="5"/>
        <v>19913306.91731682</v>
      </c>
      <c r="Z11" s="190">
        <f t="shared" si="5"/>
        <v>20657490.382730238</v>
      </c>
      <c r="AA11" s="190">
        <f t="shared" si="5"/>
        <v>21397952.930816587</v>
      </c>
      <c r="AB11" s="190">
        <f t="shared" si="5"/>
        <v>24889255.249062724</v>
      </c>
      <c r="AC11" s="190">
        <f t="shared" si="5"/>
        <v>25713558.972817406</v>
      </c>
      <c r="AD11" s="190">
        <f t="shared" si="5"/>
        <v>26533741.177953321</v>
      </c>
      <c r="AE11" s="190">
        <f t="shared" si="5"/>
        <v>27349822.472063553</v>
      </c>
      <c r="AF11" s="190">
        <f t="shared" si="5"/>
        <v>28161823.359703239</v>
      </c>
      <c r="AG11" s="190">
        <f t="shared" si="5"/>
        <v>28969764.242904723</v>
      </c>
      <c r="AH11" s="190">
        <f t="shared" si="5"/>
        <v>29773665.4216902</v>
      </c>
      <c r="AI11" s="190">
        <f t="shared" si="5"/>
        <v>30573547.094581749</v>
      </c>
      <c r="AJ11" s="190">
        <f t="shared" si="5"/>
        <v>31369429.359108843</v>
      </c>
      <c r="AK11" s="190">
        <f t="shared" si="5"/>
        <v>32161332.212313298</v>
      </c>
      <c r="AL11" s="190">
        <f>AL10*$C$9</f>
        <v>32949275.551251732</v>
      </c>
      <c r="AM11" s="190">
        <f t="shared" si="5"/>
        <v>33733279.173495471</v>
      </c>
      <c r="AN11" s="190">
        <f t="shared" si="5"/>
        <v>38333023.480290376</v>
      </c>
      <c r="AO11" s="190">
        <f t="shared" si="5"/>
        <v>39195108.362888925</v>
      </c>
      <c r="AP11" s="190">
        <f t="shared" si="5"/>
        <v>40052882.821074486</v>
      </c>
      <c r="AQ11" s="190">
        <f t="shared" si="5"/>
        <v>40906368.406969108</v>
      </c>
      <c r="AR11" s="190">
        <f t="shared" si="5"/>
        <v>41755586.564934269</v>
      </c>
      <c r="AS11" s="190">
        <f t="shared" si="5"/>
        <v>42600558.63210959</v>
      </c>
      <c r="AT11" s="190">
        <f t="shared" si="5"/>
        <v>43441305.838949047</v>
      </c>
      <c r="AU11" s="190">
        <f t="shared" si="5"/>
        <v>44277849.309754305</v>
      </c>
      <c r="AV11" s="190">
        <f t="shared" si="5"/>
        <v>45110210.063205525</v>
      </c>
      <c r="AW11" s="190">
        <f t="shared" si="5"/>
        <v>45938409.012889504</v>
      </c>
      <c r="AX11" s="190">
        <f t="shared" si="5"/>
        <v>46762466.967825048</v>
      </c>
      <c r="AY11" s="190">
        <f t="shared" si="5"/>
        <v>47582404.63298592</v>
      </c>
      <c r="AZ11" s="190">
        <f t="shared" si="5"/>
        <v>53220843.296920575</v>
      </c>
      <c r="BA11" s="190">
        <f t="shared" si="5"/>
        <v>54113489.080435976</v>
      </c>
      <c r="BB11" s="190">
        <f t="shared" si="5"/>
        <v>55001671.635033794</v>
      </c>
      <c r="BC11" s="190">
        <f t="shared" si="5"/>
        <v>55885413.276858628</v>
      </c>
      <c r="BD11" s="190">
        <f t="shared" si="5"/>
        <v>56764736.21047435</v>
      </c>
      <c r="BE11" s="190">
        <f t="shared" si="5"/>
        <v>57639662.52942197</v>
      </c>
      <c r="BF11" s="190">
        <f t="shared" si="5"/>
        <v>58510214.216774859</v>
      </c>
      <c r="BG11" s="190">
        <f t="shared" si="5"/>
        <v>59376413.145690985</v>
      </c>
      <c r="BH11" s="190">
        <f t="shared" si="5"/>
        <v>60238281.079962529</v>
      </c>
      <c r="BI11" s="190">
        <f t="shared" si="5"/>
        <v>61095839.674562708</v>
      </c>
      <c r="BJ11" s="190">
        <f t="shared" si="5"/>
        <v>61949110.476189896</v>
      </c>
      <c r="BK11" s="190">
        <f t="shared" si="5"/>
        <v>62798114.92380894</v>
      </c>
      <c r="BL11" s="190">
        <f>BL10*$C$9</f>
        <v>63642874.349189885</v>
      </c>
    </row>
    <row r="12" spans="1:64" s="1" customFormat="1" x14ac:dyDescent="0.2">
      <c r="B12" s="192" t="s">
        <v>92</v>
      </c>
      <c r="C12" s="291"/>
      <c r="E12" s="190">
        <f>$C$9*E8*Dashboard!$G25</f>
        <v>230859.37499999997</v>
      </c>
      <c r="F12" s="190">
        <f>$C$9*F8*Dashboard!$G25</f>
        <v>275876.953125</v>
      </c>
      <c r="G12" s="190">
        <f>$C$9*G8*Dashboard!$G25</f>
        <v>320669.443359375</v>
      </c>
      <c r="H12" s="190">
        <f>$C$9*H8*Dashboard!$G25</f>
        <v>365237.97114257811</v>
      </c>
      <c r="I12" s="190">
        <f>$C$9*I8*Dashboard!$G25</f>
        <v>409583.6562868653</v>
      </c>
      <c r="J12" s="190">
        <f>$C$9*J8*Dashboard!$G25</f>
        <v>453707.6130054309</v>
      </c>
      <c r="K12" s="190">
        <f>$C$9*K8*Dashboard!$G25</f>
        <v>497610.94994040375</v>
      </c>
      <c r="L12" s="190">
        <f>$C$9*L8*Dashboard!$G25</f>
        <v>541294.7701907017</v>
      </c>
      <c r="M12" s="190">
        <f>$C$9*M8*Dashboard!$G25</f>
        <v>584760.17133974819</v>
      </c>
      <c r="N12" s="190">
        <f>$C$9*N8*Dashboard!$G25</f>
        <v>628008.24548304942</v>
      </c>
      <c r="O12" s="190">
        <f>$C$9*O8*Dashboard!$G25</f>
        <v>671040.07925563434</v>
      </c>
      <c r="P12" s="190">
        <f>$C$9*P8*Dashboard!$G25</f>
        <v>815318.62750434084</v>
      </c>
      <c r="Q12" s="190">
        <f>$C$9*Q8*Dashboard!$G25</f>
        <v>863976.40936681919</v>
      </c>
      <c r="R12" s="190">
        <f>$C$9*R8*Dashboard!$G25</f>
        <v>912390.90231998498</v>
      </c>
      <c r="S12" s="190">
        <f>$C$9*S8*Dashboard!$G25</f>
        <v>960563.32280838513</v>
      </c>
      <c r="T12" s="190">
        <f>$C$9*T8*Dashboard!$G25</f>
        <v>1008494.8811943433</v>
      </c>
      <c r="U12" s="190">
        <f>$C$9*U8*Dashboard!$G25</f>
        <v>1056186.7817883715</v>
      </c>
      <c r="V12" s="190">
        <f>$C$9*V8*Dashboard!$G25</f>
        <v>1103640.2228794296</v>
      </c>
      <c r="W12" s="190">
        <f>$C$9*W8*Dashboard!$G25</f>
        <v>1150856.3967650326</v>
      </c>
      <c r="X12" s="190">
        <f>$C$9*X8*Dashboard!$G25</f>
        <v>1197836.4897812072</v>
      </c>
      <c r="Y12" s="190">
        <f>$C$9*Y8*Dashboard!$G25</f>
        <v>1244581.6823323013</v>
      </c>
      <c r="Z12" s="190">
        <f>$C$9*Z8*Dashboard!$G25</f>
        <v>1291093.1489206399</v>
      </c>
      <c r="AA12" s="190">
        <f>$C$9*AA8*Dashboard!$G25</f>
        <v>1337372.0581760367</v>
      </c>
      <c r="AB12" s="190">
        <f>$C$9*AB8*Dashboard!$G25</f>
        <v>1555578.4530664203</v>
      </c>
      <c r="AC12" s="190">
        <f>$C$9*AC8*Dashboard!$G25</f>
        <v>1607097.4358010879</v>
      </c>
      <c r="AD12" s="190">
        <f>$C$9*AD8*Dashboard!$G25</f>
        <v>1658358.8236220826</v>
      </c>
      <c r="AE12" s="190">
        <f>$C$9*AE8*Dashboard!$G25</f>
        <v>1709363.904503972</v>
      </c>
      <c r="AF12" s="190">
        <f>$C$9*AF8*Dashboard!$G25</f>
        <v>1760113.9599814524</v>
      </c>
      <c r="AG12" s="190">
        <f>$C$9*AG8*Dashboard!$G25</f>
        <v>1810610.2651815452</v>
      </c>
      <c r="AH12" s="190">
        <f>$C$9*AH8*Dashboard!$G25</f>
        <v>1860854.0888556375</v>
      </c>
      <c r="AI12" s="190">
        <f>$C$9*AI8*Dashboard!$G25</f>
        <v>1910846.6934113593</v>
      </c>
      <c r="AJ12" s="190">
        <f>$C$9*AJ8*Dashboard!$G25</f>
        <v>1960589.3349443027</v>
      </c>
      <c r="AK12" s="190">
        <f>$C$9*AK8*Dashboard!$G25</f>
        <v>2010083.2632695811</v>
      </c>
      <c r="AL12" s="190">
        <f>$C$9*AL8*Dashboard!$G25</f>
        <v>2059329.7219532332</v>
      </c>
      <c r="AM12" s="190">
        <f>$C$9*AM8*Dashboard!$G25</f>
        <v>2108329.948343467</v>
      </c>
      <c r="AN12" s="190">
        <f>$C$9*AN8*Dashboard!$G25</f>
        <v>2395813.9675181485</v>
      </c>
      <c r="AO12" s="190">
        <f>$C$9*AO8*Dashboard!$G25</f>
        <v>2449694.2726805578</v>
      </c>
      <c r="AP12" s="190">
        <f>$C$9*AP8*Dashboard!$G25</f>
        <v>2503305.1763171554</v>
      </c>
      <c r="AQ12" s="190">
        <f>$C$9*AQ8*Dashboard!$G25</f>
        <v>2556648.0254355692</v>
      </c>
      <c r="AR12" s="190">
        <f>$C$9*AR8*Dashboard!$G25</f>
        <v>2609724.1603083918</v>
      </c>
      <c r="AS12" s="190">
        <f>$C$9*AS8*Dashboard!$G25</f>
        <v>2662534.9145068494</v>
      </c>
      <c r="AT12" s="190">
        <f>$C$9*AT8*Dashboard!$G25</f>
        <v>2715081.6149343154</v>
      </c>
      <c r="AU12" s="190">
        <f>$C$9*AU8*Dashboard!$G25</f>
        <v>2767365.581859644</v>
      </c>
      <c r="AV12" s="190">
        <f>$C$9*AV8*Dashboard!$G25</f>
        <v>2819388.1289503453</v>
      </c>
      <c r="AW12" s="190">
        <f>$C$9*AW8*Dashboard!$G25</f>
        <v>2871150.563305594</v>
      </c>
      <c r="AX12" s="190">
        <f>$C$9*AX8*Dashboard!$G25</f>
        <v>2922654.1854890655</v>
      </c>
      <c r="AY12" s="190">
        <f>$C$9*AY8*Dashboard!$G25</f>
        <v>2973900.28956162</v>
      </c>
      <c r="AZ12" s="190">
        <f>$C$9*AZ8*Dashboard!$G25</f>
        <v>3326302.706057536</v>
      </c>
      <c r="BA12" s="190">
        <f>$C$9*BA8*Dashboard!$G25</f>
        <v>3382093.0675272485</v>
      </c>
      <c r="BB12" s="190">
        <f>$C$9*BB8*Dashboard!$G25</f>
        <v>3437604.4771896121</v>
      </c>
      <c r="BC12" s="190">
        <f>$C$9*BC8*Dashboard!$G25</f>
        <v>3492838.3298036642</v>
      </c>
      <c r="BD12" s="190">
        <f>$C$9*BD8*Dashboard!$G25</f>
        <v>3547796.0131546468</v>
      </c>
      <c r="BE12" s="190">
        <f>$C$9*BE8*Dashboard!$G25</f>
        <v>3602478.9080888731</v>
      </c>
      <c r="BF12" s="190">
        <f>$C$9*BF8*Dashboard!$G25</f>
        <v>3656888.3885484287</v>
      </c>
      <c r="BG12" s="190">
        <f>$C$9*BG8*Dashboard!$G25</f>
        <v>3711025.8216056866</v>
      </c>
      <c r="BH12" s="190">
        <f>$C$9*BH8*Dashboard!$G25</f>
        <v>3764892.5674976581</v>
      </c>
      <c r="BI12" s="190">
        <f>$C$9*BI8*Dashboard!$G25</f>
        <v>3818489.9796601692</v>
      </c>
      <c r="BJ12" s="190">
        <f>$C$9*BJ8*Dashboard!$G25</f>
        <v>3871819.4047618685</v>
      </c>
      <c r="BK12" s="190">
        <f>$C$9*BK8*Dashboard!$G25</f>
        <v>3924882.1827380587</v>
      </c>
      <c r="BL12" s="190">
        <f>$C$9*BL8*Dashboard!$G25</f>
        <v>3977679.6468243678</v>
      </c>
    </row>
    <row r="13" spans="1:64" x14ac:dyDescent="0.2">
      <c r="C13" s="193">
        <v>1</v>
      </c>
      <c r="E13" s="194">
        <f>E$8</f>
        <v>14.774999999999999</v>
      </c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x14ac:dyDescent="0.2">
      <c r="C14" s="193">
        <v>2</v>
      </c>
      <c r="F14" s="194">
        <f>F$8</f>
        <v>17.656124999999999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x14ac:dyDescent="0.2">
      <c r="C15" s="193">
        <v>3</v>
      </c>
      <c r="G15" s="194">
        <f>G$8</f>
        <v>20.522844375000002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x14ac:dyDescent="0.2">
      <c r="C16" s="193">
        <v>4</v>
      </c>
      <c r="H16" s="194">
        <f>H$8</f>
        <v>23.375230153124999</v>
      </c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3:64" x14ac:dyDescent="0.2">
      <c r="C17" s="193">
        <v>5</v>
      </c>
      <c r="I17" s="194">
        <f>I$8</f>
        <v>26.213354002359377</v>
      </c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3:64" x14ac:dyDescent="0.2">
      <c r="C18" s="193">
        <v>6</v>
      </c>
      <c r="J18" s="194">
        <f>J$8</f>
        <v>29.037287232347577</v>
      </c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3:64" x14ac:dyDescent="0.2">
      <c r="C19" s="193">
        <v>7</v>
      </c>
      <c r="K19" s="194">
        <f>K$8</f>
        <v>31.847100796185838</v>
      </c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3:64" x14ac:dyDescent="0.2">
      <c r="C20" s="193">
        <v>8</v>
      </c>
      <c r="L20" s="194">
        <f>L$8</f>
        <v>34.64286529220491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3:64" x14ac:dyDescent="0.2">
      <c r="C21" s="193">
        <v>9</v>
      </c>
      <c r="M21" s="194">
        <f>M$8</f>
        <v>37.424650965743886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3:64" x14ac:dyDescent="0.2">
      <c r="C22" s="193">
        <v>10</v>
      </c>
      <c r="N22" s="194">
        <f>N$8</f>
        <v>40.192527710915165</v>
      </c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3:64" x14ac:dyDescent="0.2">
      <c r="C23" s="193">
        <v>11</v>
      </c>
      <c r="O23" s="194">
        <f>O$8</f>
        <v>42.946565072360599</v>
      </c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3:64" x14ac:dyDescent="0.2">
      <c r="C24" s="193">
        <v>12</v>
      </c>
      <c r="P24" s="194">
        <f>P$8</f>
        <v>52.180392160277812</v>
      </c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3:64" x14ac:dyDescent="0.2">
      <c r="C25" s="193">
        <v>13</v>
      </c>
      <c r="Q25" s="194">
        <f>Q$8</f>
        <v>55.294490199476428</v>
      </c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3:64" x14ac:dyDescent="0.2">
      <c r="C26" s="193">
        <v>14</v>
      </c>
      <c r="R26" s="194">
        <f>R$8</f>
        <v>58.393017748479039</v>
      </c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3:64" x14ac:dyDescent="0.2">
      <c r="C27" s="193">
        <v>15</v>
      </c>
      <c r="S27" s="194">
        <f>S$8</f>
        <v>61.476052659736645</v>
      </c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3:64" x14ac:dyDescent="0.2">
      <c r="C28" s="193">
        <v>16</v>
      </c>
      <c r="T28" s="194">
        <f>T$8</f>
        <v>64.543672396437969</v>
      </c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3:64" x14ac:dyDescent="0.2">
      <c r="C29" s="193">
        <v>17</v>
      </c>
      <c r="U29" s="194">
        <f>U$8</f>
        <v>67.595954034455772</v>
      </c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3:64" x14ac:dyDescent="0.2">
      <c r="C30" s="193">
        <v>18</v>
      </c>
      <c r="V30" s="194">
        <f>V$8</f>
        <v>70.63297426428349</v>
      </c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3:64" x14ac:dyDescent="0.2">
      <c r="C31" s="193">
        <v>19</v>
      </c>
      <c r="W31" s="194">
        <f>W$8</f>
        <v>73.654809392962079</v>
      </c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3:64" x14ac:dyDescent="0.2">
      <c r="C32" s="193">
        <v>20</v>
      </c>
      <c r="X32" s="194">
        <f>X$8</f>
        <v>76.661535345997265</v>
      </c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3:64" x14ac:dyDescent="0.2">
      <c r="C33" s="193">
        <v>21</v>
      </c>
      <c r="Y33" s="194">
        <f>Y$8</f>
        <v>79.653227669267281</v>
      </c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3:64" x14ac:dyDescent="0.2">
      <c r="C34" s="193">
        <v>22</v>
      </c>
      <c r="Z34" s="194">
        <f>Z$8</f>
        <v>82.629961530920951</v>
      </c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3:64" x14ac:dyDescent="0.2">
      <c r="C35" s="193">
        <v>23</v>
      </c>
      <c r="AA35" s="194">
        <f>AA$8</f>
        <v>85.591811723266346</v>
      </c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3:64" x14ac:dyDescent="0.2">
      <c r="C36" s="193">
        <v>24</v>
      </c>
      <c r="AB36" s="194">
        <f>AB$8</f>
        <v>99.557020996250898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3:64" x14ac:dyDescent="0.2">
      <c r="C37" s="193">
        <v>25</v>
      </c>
      <c r="AC37" s="194">
        <f>AC$8</f>
        <v>102.85423589126962</v>
      </c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3:64" x14ac:dyDescent="0.2">
      <c r="C38" s="193">
        <v>26</v>
      </c>
      <c r="AD38" s="194">
        <f>AD$8</f>
        <v>106.13496471181328</v>
      </c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3:64" x14ac:dyDescent="0.2">
      <c r="C39" s="193">
        <v>27</v>
      </c>
      <c r="AE39" s="194">
        <f>AE$8</f>
        <v>109.39928988825422</v>
      </c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3:64" x14ac:dyDescent="0.2">
      <c r="C40" s="193">
        <v>28</v>
      </c>
      <c r="AF40" s="194">
        <f>AF$8</f>
        <v>112.64729343881295</v>
      </c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3:64" x14ac:dyDescent="0.2">
      <c r="C41" s="193">
        <v>29</v>
      </c>
      <c r="AG41" s="194">
        <f>AG$8</f>
        <v>115.87905697161889</v>
      </c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3:64" x14ac:dyDescent="0.2">
      <c r="C42" s="193">
        <v>30</v>
      </c>
      <c r="AH42" s="194">
        <f>AH$8</f>
        <v>119.0946616867608</v>
      </c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3:64" x14ac:dyDescent="0.2">
      <c r="C43" s="193">
        <v>31</v>
      </c>
      <c r="AI43" s="194">
        <f>AI$8</f>
        <v>122.29418837832699</v>
      </c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3:64" x14ac:dyDescent="0.2">
      <c r="C44" s="193">
        <v>32</v>
      </c>
      <c r="AJ44" s="194">
        <f>AJ$8</f>
        <v>125.47771743643537</v>
      </c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3:64" x14ac:dyDescent="0.2">
      <c r="C45" s="193">
        <v>33</v>
      </c>
      <c r="AK45" s="194">
        <f>AK$8</f>
        <v>128.64532884925319</v>
      </c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3:64" x14ac:dyDescent="0.2">
      <c r="C46" s="193">
        <v>34</v>
      </c>
      <c r="AL46" s="194">
        <f>AL$8</f>
        <v>131.79710220500692</v>
      </c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3:64" x14ac:dyDescent="0.2">
      <c r="C47" s="193">
        <v>35</v>
      </c>
      <c r="AM47" s="194">
        <f>AM$8</f>
        <v>134.93311669398187</v>
      </c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3:64" x14ac:dyDescent="0.2">
      <c r="C48" s="193">
        <v>36</v>
      </c>
      <c r="AN48" s="194">
        <f>AN$8</f>
        <v>153.33209392116152</v>
      </c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3:64" x14ac:dyDescent="0.2">
      <c r="C49" s="193">
        <v>37</v>
      </c>
      <c r="AO49" s="194">
        <f>AO$8</f>
        <v>156.78043345155569</v>
      </c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3:64" x14ac:dyDescent="0.2">
      <c r="C50" s="193">
        <v>38</v>
      </c>
      <c r="AP50" s="194">
        <f>AP$8</f>
        <v>160.21153128429793</v>
      </c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3:64" x14ac:dyDescent="0.2">
      <c r="C51" s="193">
        <v>39</v>
      </c>
      <c r="AQ51" s="194">
        <f>AQ$8</f>
        <v>163.62547362787643</v>
      </c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3:64" x14ac:dyDescent="0.2">
      <c r="C52" s="193">
        <v>40</v>
      </c>
      <c r="AR52" s="194">
        <f>AR$8</f>
        <v>167.02234625973708</v>
      </c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3:64" x14ac:dyDescent="0.2">
      <c r="C53" s="193">
        <v>41</v>
      </c>
      <c r="AS53" s="194">
        <f>AS$8</f>
        <v>170.40223452843836</v>
      </c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3:64" x14ac:dyDescent="0.2">
      <c r="C54" s="193">
        <v>42</v>
      </c>
      <c r="AT54" s="194">
        <f>AT$8</f>
        <v>173.76522335579619</v>
      </c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3:64" x14ac:dyDescent="0.2">
      <c r="C55" s="193">
        <v>43</v>
      </c>
      <c r="AU55" s="194">
        <f>AU$8</f>
        <v>177.11139723901721</v>
      </c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3:64" x14ac:dyDescent="0.2">
      <c r="C56" s="193">
        <v>44</v>
      </c>
      <c r="AV56" s="194">
        <f>AV$8</f>
        <v>180.44084025282211</v>
      </c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3:64" x14ac:dyDescent="0.2">
      <c r="C57" s="193">
        <v>45</v>
      </c>
      <c r="AW57" s="194">
        <f>AW$8</f>
        <v>183.753636051558</v>
      </c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3:64" x14ac:dyDescent="0.2">
      <c r="C58" s="193">
        <v>46</v>
      </c>
      <c r="AX58" s="194">
        <f>AX$8</f>
        <v>187.04986787130019</v>
      </c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3:64" x14ac:dyDescent="0.2">
      <c r="C59" s="193">
        <v>47</v>
      </c>
      <c r="AY59" s="194">
        <f>AY$8</f>
        <v>190.32961853194368</v>
      </c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3:64" x14ac:dyDescent="0.2">
      <c r="C60" s="193">
        <v>48</v>
      </c>
      <c r="AZ60" s="194">
        <f>AZ$8</f>
        <v>212.88337318768231</v>
      </c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3:64" x14ac:dyDescent="0.2">
      <c r="C61" s="193">
        <v>49</v>
      </c>
      <c r="BA61" s="194">
        <f>BA$8</f>
        <v>216.4539563217439</v>
      </c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3:64" x14ac:dyDescent="0.2">
      <c r="C62" s="193">
        <v>50</v>
      </c>
      <c r="BB62" s="194">
        <f>BB$8</f>
        <v>220.00668654013518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3:64" x14ac:dyDescent="0.2">
      <c r="C63" s="193">
        <v>51</v>
      </c>
      <c r="BC63" s="194">
        <f>BC$8</f>
        <v>223.54165310743451</v>
      </c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3:64" x14ac:dyDescent="0.2">
      <c r="C64" s="193">
        <v>52</v>
      </c>
      <c r="BD64" s="194">
        <f>BD$8</f>
        <v>227.05894484189739</v>
      </c>
      <c r="BE64" s="194"/>
      <c r="BF64" s="194"/>
      <c r="BG64" s="194"/>
      <c r="BH64" s="194"/>
      <c r="BI64" s="194"/>
      <c r="BJ64" s="194"/>
      <c r="BK64" s="194"/>
      <c r="BL64" s="194"/>
    </row>
    <row r="65" spans="3:64" x14ac:dyDescent="0.2">
      <c r="C65" s="193">
        <v>53</v>
      </c>
      <c r="BE65" s="194">
        <f>BE$8</f>
        <v>230.55865011768788</v>
      </c>
      <c r="BF65" s="194"/>
      <c r="BG65" s="194"/>
      <c r="BH65" s="194"/>
      <c r="BI65" s="194"/>
      <c r="BJ65" s="194"/>
      <c r="BK65" s="194"/>
      <c r="BL65" s="194"/>
    </row>
    <row r="66" spans="3:64" x14ac:dyDescent="0.2">
      <c r="C66" s="193">
        <v>54</v>
      </c>
      <c r="BF66" s="194">
        <f>BF$8</f>
        <v>234.04085686709942</v>
      </c>
      <c r="BG66" s="194"/>
      <c r="BH66" s="194"/>
      <c r="BI66" s="194"/>
      <c r="BJ66" s="194"/>
      <c r="BK66" s="194"/>
      <c r="BL66" s="194"/>
    </row>
    <row r="67" spans="3:64" x14ac:dyDescent="0.2">
      <c r="C67" s="193">
        <v>55</v>
      </c>
      <c r="BG67" s="194">
        <f>BG$8</f>
        <v>237.50565258276393</v>
      </c>
      <c r="BH67" s="194"/>
      <c r="BI67" s="194"/>
      <c r="BJ67" s="194"/>
      <c r="BK67" s="194"/>
      <c r="BL67" s="194"/>
    </row>
    <row r="68" spans="3:64" x14ac:dyDescent="0.2">
      <c r="C68" s="193">
        <v>56</v>
      </c>
      <c r="BH68" s="194">
        <f>BH$8</f>
        <v>240.9531243198501</v>
      </c>
      <c r="BI68" s="194"/>
      <c r="BJ68" s="194"/>
      <c r="BK68" s="194"/>
      <c r="BL68" s="194"/>
    </row>
    <row r="69" spans="3:64" x14ac:dyDescent="0.2">
      <c r="C69" s="193">
        <v>57</v>
      </c>
      <c r="BI69" s="194">
        <f>BI$8</f>
        <v>244.38335869825085</v>
      </c>
      <c r="BJ69" s="194"/>
      <c r="BK69" s="194"/>
      <c r="BL69" s="194"/>
    </row>
    <row r="70" spans="3:64" x14ac:dyDescent="0.2">
      <c r="C70" s="193">
        <v>58</v>
      </c>
      <c r="BJ70" s="194">
        <f>BJ$8</f>
        <v>247.79644190475958</v>
      </c>
      <c r="BK70" s="194"/>
      <c r="BL70" s="194"/>
    </row>
    <row r="71" spans="3:64" x14ac:dyDescent="0.2">
      <c r="C71" s="193">
        <v>59</v>
      </c>
      <c r="BK71" s="194">
        <f>BK$8</f>
        <v>251.19245969523575</v>
      </c>
      <c r="BL71" s="194"/>
    </row>
    <row r="72" spans="3:64" x14ac:dyDescent="0.2">
      <c r="C72" s="193">
        <v>60</v>
      </c>
      <c r="BL72" s="194">
        <f>BL$8</f>
        <v>254.57149739675955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tabColor theme="8" tint="0.39997558519241921"/>
  </sheetPr>
  <dimension ref="A1:BL72"/>
  <sheetViews>
    <sheetView workbookViewId="0">
      <pane xSplit="3" ySplit="10" topLeftCell="AR11" activePane="bottomRight" state="frozen"/>
      <selection pane="topRight" activeCell="D1" sqref="D1"/>
      <selection pane="bottomLeft" activeCell="A11" sqref="A11"/>
      <selection pane="bottomRight" activeCell="AT15" sqref="AT15"/>
    </sheetView>
  </sheetViews>
  <sheetFormatPr defaultColWidth="9.140625" defaultRowHeight="12" x14ac:dyDescent="0.2"/>
  <cols>
    <col min="1" max="1" width="7" style="1" bestFit="1" customWidth="1"/>
    <col min="2" max="2" width="37.140625" style="1" bestFit="1" customWidth="1"/>
    <col min="3" max="3" width="6.5703125" style="1" bestFit="1" customWidth="1"/>
    <col min="4" max="4" width="6" style="1" bestFit="1" customWidth="1"/>
    <col min="5" max="5" width="6.28515625" style="188" bestFit="1" customWidth="1"/>
    <col min="6" max="6" width="6" style="188" bestFit="1" customWidth="1"/>
    <col min="7" max="9" width="6.140625" style="188" bestFit="1" customWidth="1"/>
    <col min="10" max="10" width="5.5703125" style="188" bestFit="1" customWidth="1"/>
    <col min="11" max="12" width="5.7109375" style="188" bestFit="1" customWidth="1"/>
    <col min="13" max="64" width="7.85546875" style="188" bestFit="1" customWidth="1"/>
    <col min="65" max="16384" width="9.140625" style="188"/>
  </cols>
  <sheetData>
    <row r="1" spans="1:64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64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64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64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64" s="1" customFormat="1" x14ac:dyDescent="0.2"/>
    <row r="6" spans="1:64" s="1" customFormat="1" x14ac:dyDescent="0.2">
      <c r="B6" s="1" t="s">
        <v>85</v>
      </c>
      <c r="C6" s="203">
        <f>Dashboard!G23</f>
        <v>0.06</v>
      </c>
      <c r="D6" s="203">
        <f>1-C6</f>
        <v>0.94</v>
      </c>
      <c r="E6" s="203">
        <f t="shared" ref="E6:BL6" si="3">$D6</f>
        <v>0.94</v>
      </c>
      <c r="F6" s="203">
        <f t="shared" si="3"/>
        <v>0.94</v>
      </c>
      <c r="G6" s="203">
        <f t="shared" si="3"/>
        <v>0.94</v>
      </c>
      <c r="H6" s="203">
        <f t="shared" si="3"/>
        <v>0.94</v>
      </c>
      <c r="I6" s="203">
        <f t="shared" si="3"/>
        <v>0.94</v>
      </c>
      <c r="J6" s="203">
        <f t="shared" si="3"/>
        <v>0.94</v>
      </c>
      <c r="K6" s="203">
        <f t="shared" si="3"/>
        <v>0.94</v>
      </c>
      <c r="L6" s="203">
        <f t="shared" si="3"/>
        <v>0.94</v>
      </c>
      <c r="M6" s="203">
        <f t="shared" si="3"/>
        <v>0.94</v>
      </c>
      <c r="N6" s="203">
        <f t="shared" si="3"/>
        <v>0.94</v>
      </c>
      <c r="O6" s="203">
        <f t="shared" si="3"/>
        <v>0.94</v>
      </c>
      <c r="P6" s="203">
        <f t="shared" si="3"/>
        <v>0.94</v>
      </c>
      <c r="Q6" s="203">
        <f t="shared" si="3"/>
        <v>0.94</v>
      </c>
      <c r="R6" s="203">
        <f t="shared" si="3"/>
        <v>0.94</v>
      </c>
      <c r="S6" s="203">
        <f t="shared" si="3"/>
        <v>0.94</v>
      </c>
      <c r="T6" s="203">
        <f t="shared" si="3"/>
        <v>0.94</v>
      </c>
      <c r="U6" s="203">
        <f t="shared" si="3"/>
        <v>0.94</v>
      </c>
      <c r="V6" s="203">
        <f t="shared" si="3"/>
        <v>0.94</v>
      </c>
      <c r="W6" s="203">
        <f t="shared" si="3"/>
        <v>0.94</v>
      </c>
      <c r="X6" s="203">
        <f t="shared" si="3"/>
        <v>0.94</v>
      </c>
      <c r="Y6" s="203">
        <f t="shared" si="3"/>
        <v>0.94</v>
      </c>
      <c r="Z6" s="203">
        <f t="shared" si="3"/>
        <v>0.94</v>
      </c>
      <c r="AA6" s="203">
        <f t="shared" si="3"/>
        <v>0.94</v>
      </c>
      <c r="AB6" s="203">
        <f t="shared" si="3"/>
        <v>0.94</v>
      </c>
      <c r="AC6" s="203">
        <f t="shared" si="3"/>
        <v>0.94</v>
      </c>
      <c r="AD6" s="203">
        <f t="shared" si="3"/>
        <v>0.94</v>
      </c>
      <c r="AE6" s="203">
        <f t="shared" si="3"/>
        <v>0.94</v>
      </c>
      <c r="AF6" s="203">
        <f t="shared" si="3"/>
        <v>0.94</v>
      </c>
      <c r="AG6" s="203">
        <f t="shared" si="3"/>
        <v>0.94</v>
      </c>
      <c r="AH6" s="203">
        <f t="shared" si="3"/>
        <v>0.94</v>
      </c>
      <c r="AI6" s="203">
        <f t="shared" si="3"/>
        <v>0.94</v>
      </c>
      <c r="AJ6" s="203">
        <f t="shared" si="3"/>
        <v>0.94</v>
      </c>
      <c r="AK6" s="203">
        <f t="shared" si="3"/>
        <v>0.94</v>
      </c>
      <c r="AL6" s="203">
        <f t="shared" si="3"/>
        <v>0.94</v>
      </c>
      <c r="AM6" s="203">
        <f t="shared" si="3"/>
        <v>0.94</v>
      </c>
      <c r="AN6" s="203">
        <f t="shared" si="3"/>
        <v>0.94</v>
      </c>
      <c r="AO6" s="203">
        <f t="shared" si="3"/>
        <v>0.94</v>
      </c>
      <c r="AP6" s="203">
        <f t="shared" si="3"/>
        <v>0.94</v>
      </c>
      <c r="AQ6" s="203">
        <f t="shared" si="3"/>
        <v>0.94</v>
      </c>
      <c r="AR6" s="203">
        <f t="shared" si="3"/>
        <v>0.94</v>
      </c>
      <c r="AS6" s="203">
        <f t="shared" si="3"/>
        <v>0.94</v>
      </c>
      <c r="AT6" s="203">
        <f t="shared" si="3"/>
        <v>0.94</v>
      </c>
      <c r="AU6" s="203">
        <f t="shared" si="3"/>
        <v>0.94</v>
      </c>
      <c r="AV6" s="203">
        <f t="shared" si="3"/>
        <v>0.94</v>
      </c>
      <c r="AW6" s="203">
        <f t="shared" si="3"/>
        <v>0.94</v>
      </c>
      <c r="AX6" s="203">
        <f t="shared" si="3"/>
        <v>0.94</v>
      </c>
      <c r="AY6" s="203">
        <f t="shared" si="3"/>
        <v>0.94</v>
      </c>
      <c r="AZ6" s="203">
        <f t="shared" si="3"/>
        <v>0.94</v>
      </c>
      <c r="BA6" s="203">
        <f t="shared" si="3"/>
        <v>0.94</v>
      </c>
      <c r="BB6" s="203">
        <f t="shared" si="3"/>
        <v>0.94</v>
      </c>
      <c r="BC6" s="203">
        <f t="shared" si="3"/>
        <v>0.94</v>
      </c>
      <c r="BD6" s="203">
        <f t="shared" si="3"/>
        <v>0.94</v>
      </c>
      <c r="BE6" s="203">
        <f t="shared" si="3"/>
        <v>0.94</v>
      </c>
      <c r="BF6" s="203">
        <f t="shared" si="3"/>
        <v>0.94</v>
      </c>
      <c r="BG6" s="203">
        <f t="shared" si="3"/>
        <v>0.94</v>
      </c>
      <c r="BH6" s="203">
        <f t="shared" si="3"/>
        <v>0.94</v>
      </c>
      <c r="BI6" s="203">
        <f t="shared" si="3"/>
        <v>0.94</v>
      </c>
      <c r="BJ6" s="203">
        <f t="shared" si="3"/>
        <v>0.94</v>
      </c>
      <c r="BK6" s="203">
        <f t="shared" si="3"/>
        <v>0.94</v>
      </c>
      <c r="BL6" s="203">
        <f t="shared" si="3"/>
        <v>0.94</v>
      </c>
    </row>
    <row r="7" spans="1:64" s="1" customFormat="1" x14ac:dyDescent="0.2">
      <c r="B7" s="1" t="s">
        <v>151</v>
      </c>
      <c r="C7" s="203">
        <f>Dashboard!F45</f>
        <v>0.25</v>
      </c>
    </row>
    <row r="8" spans="1:64" s="1" customFormat="1" x14ac:dyDescent="0.2">
      <c r="B8" s="7" t="s">
        <v>183</v>
      </c>
      <c r="E8" s="71">
        <f>_xlfn.XLOOKUP(E1,'Insurance Business Model'!$F1:$BN1,'Insurance Business Model'!$F19:$BN19,0,0)*$C$7</f>
        <v>6.15625</v>
      </c>
      <c r="F8" s="71">
        <f>_xlfn.XLOOKUP(F1,'Insurance Business Model'!$F1:$BN1,'Insurance Business Model'!$F19:$BN19,0,0)*$C$7</f>
        <v>7.3567187500000006</v>
      </c>
      <c r="G8" s="71">
        <f>_xlfn.XLOOKUP(G1,'Insurance Business Model'!$F1:$BN1,'Insurance Business Model'!$F19:$BN19,0,0)*$C$7</f>
        <v>8.5511851562500016</v>
      </c>
      <c r="H8" s="71">
        <f>_xlfn.XLOOKUP(H1,'Insurance Business Model'!$F1:$BN1,'Insurance Business Model'!$F19:$BN19,0,0)*$C$7</f>
        <v>9.7396792304687505</v>
      </c>
      <c r="I8" s="71">
        <f>_xlfn.XLOOKUP(I1,'Insurance Business Model'!$F1:$BN1,'Insurance Business Model'!$F19:$BN19,0,0)*$C$7</f>
        <v>10.922230834316407</v>
      </c>
      <c r="J8" s="71">
        <f>_xlfn.XLOOKUP(J1,'Insurance Business Model'!$F1:$BN1,'Insurance Business Model'!$F19:$BN19,0,0)*$C$7</f>
        <v>12.098869680144825</v>
      </c>
      <c r="K8" s="71">
        <f>_xlfn.XLOOKUP(K1,'Insurance Business Model'!$F1:$BN1,'Insurance Business Model'!$F19:$BN19,0,0)*$C$7</f>
        <v>13.2696253317441</v>
      </c>
      <c r="L8" s="71">
        <f>_xlfn.XLOOKUP(L1,'Insurance Business Model'!$F1:$BN1,'Insurance Business Model'!$F19:$BN19,0,0)*$C$7</f>
        <v>14.434527205085381</v>
      </c>
      <c r="M8" s="71">
        <f>_xlfn.XLOOKUP(M1,'Insurance Business Model'!$F1:$BN1,'Insurance Business Model'!$F19:$BN19,0,0)*$C$7</f>
        <v>15.593604569059954</v>
      </c>
      <c r="N8" s="71">
        <f>_xlfn.XLOOKUP(N1,'Insurance Business Model'!$F1:$BN1,'Insurance Business Model'!$F19:$BN19,0,0)*$C$7</f>
        <v>16.746886546214654</v>
      </c>
      <c r="O8" s="71">
        <f>_xlfn.XLOOKUP(O1,'Insurance Business Model'!$F1:$BN1,'Insurance Business Model'!$F19:$BN19,0,0)*$C$7</f>
        <v>17.894402113483583</v>
      </c>
      <c r="P8" s="71">
        <f>_xlfn.XLOOKUP(P1,'Insurance Business Model'!$F1:$BN1,'Insurance Business Model'!$F19:$BN19,0,0)*$C$7</f>
        <v>21.741830066782423</v>
      </c>
      <c r="Q8" s="71">
        <f>_xlfn.XLOOKUP(Q1,'Insurance Business Model'!$F1:$BN1,'Insurance Business Model'!$F19:$BN19,0,0)*$C$7</f>
        <v>23.039370916448512</v>
      </c>
      <c r="R8" s="71">
        <f>_xlfn.XLOOKUP(R1,'Insurance Business Model'!$F1:$BN1,'Insurance Business Model'!$F19:$BN19,0,0)*$C$7</f>
        <v>24.330424061866267</v>
      </c>
      <c r="S8" s="71">
        <f>_xlfn.XLOOKUP(S1,'Insurance Business Model'!$F1:$BN1,'Insurance Business Model'!$F19:$BN19,0,0)*$C$7</f>
        <v>25.615021941556936</v>
      </c>
      <c r="T8" s="71">
        <f>_xlfn.XLOOKUP(T1,'Insurance Business Model'!$F1:$BN1,'Insurance Business Model'!$F19:$BN19,0,0)*$C$7</f>
        <v>26.893196831849153</v>
      </c>
      <c r="U8" s="71">
        <f>_xlfn.XLOOKUP(U1,'Insurance Business Model'!$F1:$BN1,'Insurance Business Model'!$F19:$BN19,0,0)*$C$7</f>
        <v>28.164980847689908</v>
      </c>
      <c r="V8" s="71">
        <f>_xlfn.XLOOKUP(V1,'Insurance Business Model'!$F1:$BN1,'Insurance Business Model'!$F19:$BN19,0,0)*$C$7</f>
        <v>29.430405943451454</v>
      </c>
      <c r="W8" s="71">
        <f>_xlfn.XLOOKUP(W1,'Insurance Business Model'!$F1:$BN1,'Insurance Business Model'!$F19:$BN19,0,0)*$C$7</f>
        <v>30.6895039137342</v>
      </c>
      <c r="X8" s="71">
        <f>_xlfn.XLOOKUP(X1,'Insurance Business Model'!$F1:$BN1,'Insurance Business Model'!$F19:$BN19,0,0)*$C$7</f>
        <v>31.942306394165531</v>
      </c>
      <c r="Y8" s="71">
        <f>_xlfn.XLOOKUP(Y1,'Insurance Business Model'!$F1:$BN1,'Insurance Business Model'!$F19:$BN19,0,0)*$C$7</f>
        <v>33.188844862194699</v>
      </c>
      <c r="Z8" s="71">
        <f>_xlfn.XLOOKUP(Z1,'Insurance Business Model'!$F1:$BN1,'Insurance Business Model'!$F19:$BN19,0,0)*$C$7</f>
        <v>34.42915063788373</v>
      </c>
      <c r="AA8" s="71">
        <f>_xlfn.XLOOKUP(AA1,'Insurance Business Model'!$F1:$BN1,'Insurance Business Model'!$F19:$BN19,0,0)*$C$7</f>
        <v>35.663254884694311</v>
      </c>
      <c r="AB8" s="71">
        <f>_xlfn.XLOOKUP(AB1,'Insurance Business Model'!$F1:$BN1,'Insurance Business Model'!$F19:$BN19,0,0)*$C$7</f>
        <v>41.482092081771206</v>
      </c>
      <c r="AC8" s="71">
        <f>_xlfn.XLOOKUP(AC1,'Insurance Business Model'!$F1:$BN1,'Insurance Business Model'!$F19:$BN19,0,0)*$C$7</f>
        <v>42.855931621362345</v>
      </c>
      <c r="AD8" s="71">
        <f>_xlfn.XLOOKUP(AD1,'Insurance Business Model'!$F1:$BN1,'Insurance Business Model'!$F19:$BN19,0,0)*$C$7</f>
        <v>44.222901963255538</v>
      </c>
      <c r="AE8" s="71">
        <f>_xlfn.XLOOKUP(AE1,'Insurance Business Model'!$F1:$BN1,'Insurance Business Model'!$F19:$BN19,0,0)*$C$7</f>
        <v>45.58303745343926</v>
      </c>
      <c r="AF8" s="71">
        <f>_xlfn.XLOOKUP(AF1,'Insurance Business Model'!$F1:$BN1,'Insurance Business Model'!$F19:$BN19,0,0)*$C$7</f>
        <v>46.936372266172064</v>
      </c>
      <c r="AG8" s="71">
        <f>_xlfn.XLOOKUP(AG1,'Insurance Business Model'!$F1:$BN1,'Insurance Business Model'!$F19:$BN19,0,0)*$C$7</f>
        <v>48.282940404841206</v>
      </c>
      <c r="AH8" s="71">
        <f>_xlfn.XLOOKUP(AH1,'Insurance Business Model'!$F1:$BN1,'Insurance Business Model'!$F19:$BN19,0,0)*$C$7</f>
        <v>49.622775702817002</v>
      </c>
      <c r="AI8" s="71">
        <f>_xlfn.XLOOKUP(AI1,'Insurance Business Model'!$F1:$BN1,'Insurance Business Model'!$F19:$BN19,0,0)*$C$7</f>
        <v>50.955911824302916</v>
      </c>
      <c r="AJ8" s="71">
        <f>_xlfn.XLOOKUP(AJ1,'Insurance Business Model'!$F1:$BN1,'Insurance Business Model'!$F19:$BN19,0,0)*$C$7</f>
        <v>52.282382265181404</v>
      </c>
      <c r="AK8" s="71">
        <f>_xlfn.XLOOKUP(AK1,'Insurance Business Model'!$F1:$BN1,'Insurance Business Model'!$F19:$BN19,0,0)*$C$7</f>
        <v>53.602220353855493</v>
      </c>
      <c r="AL8" s="71">
        <f>_xlfn.XLOOKUP(AL1,'Insurance Business Model'!$F1:$BN1,'Insurance Business Model'!$F19:$BN19,0,0)*$C$7</f>
        <v>54.915459252086215</v>
      </c>
      <c r="AM8" s="71">
        <f>_xlfn.XLOOKUP(AM1,'Insurance Business Model'!$F1:$BN1,'Insurance Business Model'!$F19:$BN19,0,0)*$C$7</f>
        <v>56.22213195582578</v>
      </c>
      <c r="AN8" s="71">
        <f>_xlfn.XLOOKUP(AN1,'Insurance Business Model'!$F1:$BN1,'Insurance Business Model'!$F19:$BN19,0,0)*$C$7</f>
        <v>63.888372467150631</v>
      </c>
      <c r="AO8" s="71">
        <f>_xlfn.XLOOKUP(AO1,'Insurance Business Model'!$F1:$BN1,'Insurance Business Model'!$F19:$BN19,0,0)*$C$7</f>
        <v>65.325180604814875</v>
      </c>
      <c r="AP8" s="71">
        <f>_xlfn.XLOOKUP(AP1,'Insurance Business Model'!$F1:$BN1,'Insurance Business Model'!$F19:$BN19,0,0)*$C$7</f>
        <v>66.754804701790803</v>
      </c>
      <c r="AQ8" s="71">
        <f>_xlfn.XLOOKUP(AQ1,'Insurance Business Model'!$F1:$BN1,'Insurance Business Model'!$F19:$BN19,0,0)*$C$7</f>
        <v>68.177280678281846</v>
      </c>
      <c r="AR8" s="71">
        <f>_xlfn.XLOOKUP(AR1,'Insurance Business Model'!$F1:$BN1,'Insurance Business Model'!$F19:$BN19,0,0)*$C$7</f>
        <v>69.592644274890446</v>
      </c>
      <c r="AS8" s="71">
        <f>_xlfn.XLOOKUP(AS1,'Insurance Business Model'!$F1:$BN1,'Insurance Business Model'!$F19:$BN19,0,0)*$C$7</f>
        <v>71.000931053515984</v>
      </c>
      <c r="AT8" s="71">
        <f>_xlfn.XLOOKUP(AT1,'Insurance Business Model'!$F1:$BN1,'Insurance Business Model'!$F19:$BN19,0,0)*$C$7</f>
        <v>72.402176398248415</v>
      </c>
      <c r="AU8" s="71">
        <f>_xlfn.XLOOKUP(AU1,'Insurance Business Model'!$F1:$BN1,'Insurance Business Model'!$F19:$BN19,0,0)*$C$7</f>
        <v>73.79641551625717</v>
      </c>
      <c r="AV8" s="71">
        <f>_xlfn.XLOOKUP(AV1,'Insurance Business Model'!$F1:$BN1,'Insurance Business Model'!$F19:$BN19,0,0)*$C$7</f>
        <v>75.183683438675885</v>
      </c>
      <c r="AW8" s="71">
        <f>_xlfn.XLOOKUP(AW1,'Insurance Business Model'!$F1:$BN1,'Insurance Business Model'!$F19:$BN19,0,0)*$C$7</f>
        <v>76.564015021482504</v>
      </c>
      <c r="AX8" s="71">
        <f>_xlfn.XLOOKUP(AX1,'Insurance Business Model'!$F1:$BN1,'Insurance Business Model'!$F19:$BN19,0,0)*$C$7</f>
        <v>77.937444946375081</v>
      </c>
      <c r="AY8" s="71">
        <f>_xlfn.XLOOKUP(AY1,'Insurance Business Model'!$F1:$BN1,'Insurance Business Model'!$F19:$BN19,0,0)*$C$7</f>
        <v>79.304007721643202</v>
      </c>
      <c r="AZ8" s="71">
        <f>_xlfn.XLOOKUP(AZ1,'Insurance Business Model'!$F1:$BN1,'Insurance Business Model'!$F19:$BN19,0,0)*$C$7</f>
        <v>88.701405494867629</v>
      </c>
      <c r="BA8" s="71">
        <f>_xlfn.XLOOKUP(BA1,'Insurance Business Model'!$F1:$BN1,'Insurance Business Model'!$F19:$BN19,0,0)*$C$7</f>
        <v>90.189148467393295</v>
      </c>
      <c r="BB8" s="71">
        <f>_xlfn.XLOOKUP(BB1,'Insurance Business Model'!$F1:$BN1,'Insurance Business Model'!$F19:$BN19,0,0)*$C$7</f>
        <v>91.669452725056331</v>
      </c>
      <c r="BC8" s="71">
        <f>_xlfn.XLOOKUP(BC1,'Insurance Business Model'!$F1:$BN1,'Insurance Business Model'!$F19:$BN19,0,0)*$C$7</f>
        <v>93.142355461431052</v>
      </c>
      <c r="BD8" s="71">
        <f>_xlfn.XLOOKUP(BD1,'Insurance Business Model'!$F1:$BN1,'Insurance Business Model'!$F19:$BN19,0,0)*$C$7</f>
        <v>94.607893684123908</v>
      </c>
      <c r="BE8" s="71">
        <f>_xlfn.XLOOKUP(BE1,'Insurance Business Model'!$F1:$BN1,'Insurance Business Model'!$F19:$BN19,0,0)*$C$7</f>
        <v>96.066104215703291</v>
      </c>
      <c r="BF8" s="71">
        <f>_xlfn.XLOOKUP(BF1,'Insurance Business Model'!$F1:$BN1,'Insurance Business Model'!$F19:$BN19,0,0)*$C$7</f>
        <v>97.517023694624768</v>
      </c>
      <c r="BG8" s="71">
        <f>_xlfn.XLOOKUP(BG1,'Insurance Business Model'!$F1:$BN1,'Insurance Business Model'!$F19:$BN19,0,0)*$C$7</f>
        <v>98.960688576151639</v>
      </c>
      <c r="BH8" s="71">
        <f>_xlfn.XLOOKUP(BH1,'Insurance Business Model'!$F1:$BN1,'Insurance Business Model'!$F19:$BN19,0,0)*$C$7</f>
        <v>100.39713513327088</v>
      </c>
      <c r="BI8" s="71">
        <f>_xlfn.XLOOKUP(BI1,'Insurance Business Model'!$F1:$BN1,'Insurance Business Model'!$F19:$BN19,0,0)*$C$7</f>
        <v>101.82639945760452</v>
      </c>
      <c r="BJ8" s="71">
        <f>_xlfn.XLOOKUP(BJ1,'Insurance Business Model'!$F1:$BN1,'Insurance Business Model'!$F19:$BN19,0,0)*$C$7</f>
        <v>103.24851746031649</v>
      </c>
      <c r="BK8" s="71">
        <f>_xlfn.XLOOKUP(BK1,'Insurance Business Model'!$F1:$BN1,'Insurance Business Model'!$F19:$BN19,0,0)*$C$7</f>
        <v>104.66352487301491</v>
      </c>
      <c r="BL8" s="71">
        <f>_xlfn.XLOOKUP(BL1,'Insurance Business Model'!$F1:$BN1,'Insurance Business Model'!$F19:$BN19,0,0)*$C$7</f>
        <v>106.07145724864982</v>
      </c>
    </row>
    <row r="9" spans="1:64" s="1" customFormat="1" x14ac:dyDescent="0.2">
      <c r="B9" s="189" t="s">
        <v>116</v>
      </c>
      <c r="C9" s="190">
        <f>'Pricing Model'!U7</f>
        <v>250000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</row>
    <row r="10" spans="1:64" s="1" customFormat="1" x14ac:dyDescent="0.2">
      <c r="B10" s="7" t="s">
        <v>184</v>
      </c>
      <c r="C10" s="190">
        <f>'Reg20'!C9</f>
        <v>9000</v>
      </c>
      <c r="E10" s="191">
        <f>SUM(E13:E72)</f>
        <v>6.15625</v>
      </c>
      <c r="F10" s="191">
        <f t="shared" ref="F10:BL10" si="4">SUM(F13:F72)</f>
        <v>7.3567187500000006</v>
      </c>
      <c r="G10" s="191">
        <f t="shared" si="4"/>
        <v>8.5511851562500016</v>
      </c>
      <c r="H10" s="191">
        <f t="shared" si="4"/>
        <v>9.7396792304687505</v>
      </c>
      <c r="I10" s="191">
        <f t="shared" si="4"/>
        <v>10.922230834316407</v>
      </c>
      <c r="J10" s="191">
        <f t="shared" si="4"/>
        <v>12.098869680144825</v>
      </c>
      <c r="K10" s="191">
        <f t="shared" si="4"/>
        <v>13.2696253317441</v>
      </c>
      <c r="L10" s="191">
        <f t="shared" si="4"/>
        <v>14.434527205085381</v>
      </c>
      <c r="M10" s="191">
        <f t="shared" si="4"/>
        <v>15.593604569059954</v>
      </c>
      <c r="N10" s="191">
        <f t="shared" si="4"/>
        <v>16.746886546214654</v>
      </c>
      <c r="O10" s="191">
        <f t="shared" si="4"/>
        <v>17.894402113483583</v>
      </c>
      <c r="P10" s="191">
        <f t="shared" si="4"/>
        <v>21.741830066782423</v>
      </c>
      <c r="Q10" s="191">
        <f t="shared" si="4"/>
        <v>23.039370916448512</v>
      </c>
      <c r="R10" s="191">
        <f t="shared" si="4"/>
        <v>24.330424061866267</v>
      </c>
      <c r="S10" s="191">
        <f t="shared" si="4"/>
        <v>25.615021941556936</v>
      </c>
      <c r="T10" s="191">
        <f>SUM(T13:T72)</f>
        <v>26.893196831849153</v>
      </c>
      <c r="U10" s="191">
        <f t="shared" si="4"/>
        <v>28.164980847689908</v>
      </c>
      <c r="V10" s="191">
        <f>SUM(V13:V72)</f>
        <v>29.430405943451454</v>
      </c>
      <c r="W10" s="191">
        <f>SUM(W13:W72)</f>
        <v>30.6895039137342</v>
      </c>
      <c r="X10" s="191">
        <f t="shared" si="4"/>
        <v>31.942306394165531</v>
      </c>
      <c r="Y10" s="191">
        <f>SUM(Y13:Y72)</f>
        <v>33.188844862194699</v>
      </c>
      <c r="Z10" s="191">
        <f t="shared" si="4"/>
        <v>34.42915063788373</v>
      </c>
      <c r="AA10" s="191">
        <f t="shared" si="4"/>
        <v>35.663254884694311</v>
      </c>
      <c r="AB10" s="191">
        <f t="shared" si="4"/>
        <v>41.482092081771206</v>
      </c>
      <c r="AC10" s="191">
        <f>SUM(AC13:AC72)</f>
        <v>42.855931621362345</v>
      </c>
      <c r="AD10" s="191">
        <f t="shared" si="4"/>
        <v>44.222901963255538</v>
      </c>
      <c r="AE10" s="191">
        <f t="shared" si="4"/>
        <v>45.58303745343926</v>
      </c>
      <c r="AF10" s="191">
        <f t="shared" si="4"/>
        <v>46.936372266172064</v>
      </c>
      <c r="AG10" s="191">
        <f t="shared" si="4"/>
        <v>48.282940404841206</v>
      </c>
      <c r="AH10" s="191">
        <f t="shared" si="4"/>
        <v>49.622775702817002</v>
      </c>
      <c r="AI10" s="191">
        <f t="shared" si="4"/>
        <v>50.955911824302916</v>
      </c>
      <c r="AJ10" s="191">
        <f t="shared" si="4"/>
        <v>52.282382265181404</v>
      </c>
      <c r="AK10" s="191">
        <f t="shared" si="4"/>
        <v>53.602220353855493</v>
      </c>
      <c r="AL10" s="191">
        <f t="shared" si="4"/>
        <v>54.915459252086215</v>
      </c>
      <c r="AM10" s="191">
        <f t="shared" si="4"/>
        <v>56.22213195582578</v>
      </c>
      <c r="AN10" s="191">
        <f t="shared" si="4"/>
        <v>63.888372467150631</v>
      </c>
      <c r="AO10" s="191">
        <f t="shared" si="4"/>
        <v>65.325180604814875</v>
      </c>
      <c r="AP10" s="191">
        <f t="shared" si="4"/>
        <v>66.754804701790803</v>
      </c>
      <c r="AQ10" s="191">
        <f t="shared" si="4"/>
        <v>68.177280678281846</v>
      </c>
      <c r="AR10" s="191">
        <f t="shared" si="4"/>
        <v>69.592644274890446</v>
      </c>
      <c r="AS10" s="191">
        <f t="shared" si="4"/>
        <v>71.000931053515984</v>
      </c>
      <c r="AT10" s="191">
        <f t="shared" si="4"/>
        <v>72.402176398248415</v>
      </c>
      <c r="AU10" s="191">
        <f t="shared" si="4"/>
        <v>73.79641551625717</v>
      </c>
      <c r="AV10" s="191">
        <f t="shared" si="4"/>
        <v>75.183683438675885</v>
      </c>
      <c r="AW10" s="191">
        <f t="shared" si="4"/>
        <v>76.564015021482504</v>
      </c>
      <c r="AX10" s="191">
        <f t="shared" si="4"/>
        <v>77.937444946375081</v>
      </c>
      <c r="AY10" s="191">
        <f t="shared" si="4"/>
        <v>79.304007721643202</v>
      </c>
      <c r="AZ10" s="191">
        <f t="shared" si="4"/>
        <v>88.701405494867629</v>
      </c>
      <c r="BA10" s="191">
        <f t="shared" si="4"/>
        <v>90.189148467393295</v>
      </c>
      <c r="BB10" s="191">
        <f t="shared" si="4"/>
        <v>91.669452725056331</v>
      </c>
      <c r="BC10" s="191">
        <f t="shared" si="4"/>
        <v>93.142355461431052</v>
      </c>
      <c r="BD10" s="191">
        <f t="shared" si="4"/>
        <v>94.607893684123908</v>
      </c>
      <c r="BE10" s="191">
        <f t="shared" si="4"/>
        <v>96.066104215703291</v>
      </c>
      <c r="BF10" s="191">
        <f t="shared" si="4"/>
        <v>97.517023694624768</v>
      </c>
      <c r="BG10" s="191">
        <f t="shared" si="4"/>
        <v>98.960688576151639</v>
      </c>
      <c r="BH10" s="191">
        <f t="shared" si="4"/>
        <v>100.39713513327088</v>
      </c>
      <c r="BI10" s="191">
        <f t="shared" si="4"/>
        <v>101.82639945760452</v>
      </c>
      <c r="BJ10" s="191">
        <f t="shared" si="4"/>
        <v>103.24851746031649</v>
      </c>
      <c r="BK10" s="191">
        <f t="shared" si="4"/>
        <v>104.66352487301491</v>
      </c>
      <c r="BL10" s="191">
        <f t="shared" si="4"/>
        <v>106.07145724864982</v>
      </c>
    </row>
    <row r="11" spans="1:64" s="1" customFormat="1" x14ac:dyDescent="0.2">
      <c r="B11" s="1" t="s">
        <v>110</v>
      </c>
      <c r="E11" s="190">
        <f>E10*$C$9</f>
        <v>1539062.5</v>
      </c>
      <c r="F11" s="190">
        <f t="shared" ref="F11:BL11" si="5">F10*$C$9</f>
        <v>1839179.6875000002</v>
      </c>
      <c r="G11" s="190">
        <f>G10*$C$9</f>
        <v>2137796.2890625005</v>
      </c>
      <c r="H11" s="190">
        <f t="shared" si="5"/>
        <v>2434919.8076171875</v>
      </c>
      <c r="I11" s="190">
        <f t="shared" si="5"/>
        <v>2730557.7085791016</v>
      </c>
      <c r="J11" s="190">
        <f t="shared" si="5"/>
        <v>3024717.420036206</v>
      </c>
      <c r="K11" s="190">
        <f t="shared" si="5"/>
        <v>3317406.3329360252</v>
      </c>
      <c r="L11" s="190">
        <f t="shared" si="5"/>
        <v>3608631.801271345</v>
      </c>
      <c r="M11" s="190">
        <f t="shared" si="5"/>
        <v>3898401.1422649883</v>
      </c>
      <c r="N11" s="190">
        <f t="shared" si="5"/>
        <v>4186721.6365536633</v>
      </c>
      <c r="O11" s="190">
        <f t="shared" si="5"/>
        <v>4473600.5283708954</v>
      </c>
      <c r="P11" s="190">
        <f>P10*$C$9</f>
        <v>5435457.5166956056</v>
      </c>
      <c r="Q11" s="190">
        <f>Q10*$C$9</f>
        <v>5759842.7291121278</v>
      </c>
      <c r="R11" s="190">
        <f t="shared" si="5"/>
        <v>6082606.0154665671</v>
      </c>
      <c r="S11" s="190">
        <f t="shared" si="5"/>
        <v>6403755.4853892336</v>
      </c>
      <c r="T11" s="190">
        <f t="shared" si="5"/>
        <v>6723299.2079622885</v>
      </c>
      <c r="U11" s="190">
        <f t="shared" si="5"/>
        <v>7041245.211922477</v>
      </c>
      <c r="V11" s="190">
        <f t="shared" si="5"/>
        <v>7357601.4858628633</v>
      </c>
      <c r="W11" s="190">
        <f t="shared" si="5"/>
        <v>7672375.9784335503</v>
      </c>
      <c r="X11" s="190">
        <f t="shared" si="5"/>
        <v>7985576.5985413827</v>
      </c>
      <c r="Y11" s="190">
        <f t="shared" si="5"/>
        <v>8297211.2155486746</v>
      </c>
      <c r="Z11" s="190">
        <f t="shared" si="5"/>
        <v>8607287.6594709326</v>
      </c>
      <c r="AA11" s="190">
        <f t="shared" si="5"/>
        <v>8915813.721173577</v>
      </c>
      <c r="AB11" s="190">
        <f t="shared" si="5"/>
        <v>10370523.020442802</v>
      </c>
      <c r="AC11" s="190">
        <f t="shared" si="5"/>
        <v>10713982.905340586</v>
      </c>
      <c r="AD11" s="190">
        <f t="shared" si="5"/>
        <v>11055725.490813885</v>
      </c>
      <c r="AE11" s="190">
        <f t="shared" si="5"/>
        <v>11395759.363359815</v>
      </c>
      <c r="AF11" s="190">
        <f t="shared" si="5"/>
        <v>11734093.066543017</v>
      </c>
      <c r="AG11" s="190">
        <f t="shared" si="5"/>
        <v>12070735.101210302</v>
      </c>
      <c r="AH11" s="190">
        <f t="shared" si="5"/>
        <v>12405693.92570425</v>
      </c>
      <c r="AI11" s="190">
        <f t="shared" si="5"/>
        <v>12738977.95607573</v>
      </c>
      <c r="AJ11" s="190">
        <f t="shared" si="5"/>
        <v>13070595.566295352</v>
      </c>
      <c r="AK11" s="190">
        <f t="shared" si="5"/>
        <v>13400555.088463873</v>
      </c>
      <c r="AL11" s="190">
        <f>AL10*$C$9</f>
        <v>13728864.813021554</v>
      </c>
      <c r="AM11" s="190">
        <f t="shared" si="5"/>
        <v>14055532.988956446</v>
      </c>
      <c r="AN11" s="190">
        <f t="shared" si="5"/>
        <v>15972093.116787657</v>
      </c>
      <c r="AO11" s="190">
        <f t="shared" si="5"/>
        <v>16331295.151203718</v>
      </c>
      <c r="AP11" s="190">
        <f t="shared" si="5"/>
        <v>16688701.175447701</v>
      </c>
      <c r="AQ11" s="190">
        <f t="shared" si="5"/>
        <v>17044320.169570461</v>
      </c>
      <c r="AR11" s="190">
        <f t="shared" si="5"/>
        <v>17398161.068722613</v>
      </c>
      <c r="AS11" s="190">
        <f t="shared" si="5"/>
        <v>17750232.763378996</v>
      </c>
      <c r="AT11" s="190">
        <f t="shared" si="5"/>
        <v>18100544.099562105</v>
      </c>
      <c r="AU11" s="190">
        <f t="shared" si="5"/>
        <v>18449103.879064292</v>
      </c>
      <c r="AV11" s="190">
        <f t="shared" si="5"/>
        <v>18795920.85966897</v>
      </c>
      <c r="AW11" s="190">
        <f t="shared" si="5"/>
        <v>19141003.755370624</v>
      </c>
      <c r="AX11" s="190">
        <f t="shared" si="5"/>
        <v>19484361.236593772</v>
      </c>
      <c r="AY11" s="190">
        <f t="shared" si="5"/>
        <v>19826001.930410802</v>
      </c>
      <c r="AZ11" s="190">
        <f t="shared" si="5"/>
        <v>22175351.373716906</v>
      </c>
      <c r="BA11" s="190">
        <f t="shared" si="5"/>
        <v>22547287.116848323</v>
      </c>
      <c r="BB11" s="190">
        <f t="shared" si="5"/>
        <v>22917363.181264084</v>
      </c>
      <c r="BC11" s="190">
        <f t="shared" si="5"/>
        <v>23285588.865357764</v>
      </c>
      <c r="BD11" s="190">
        <f t="shared" si="5"/>
        <v>23651973.421030976</v>
      </c>
      <c r="BE11" s="190">
        <f t="shared" si="5"/>
        <v>24016526.053925823</v>
      </c>
      <c r="BF11" s="190">
        <f t="shared" si="5"/>
        <v>24379255.923656192</v>
      </c>
      <c r="BG11" s="190">
        <f t="shared" si="5"/>
        <v>24740172.14403791</v>
      </c>
      <c r="BH11" s="190">
        <f t="shared" si="5"/>
        <v>25099283.783317719</v>
      </c>
      <c r="BI11" s="190">
        <f t="shared" si="5"/>
        <v>25456599.864401132</v>
      </c>
      <c r="BJ11" s="190">
        <f t="shared" si="5"/>
        <v>25812129.365079124</v>
      </c>
      <c r="BK11" s="190">
        <f t="shared" si="5"/>
        <v>26165881.218253728</v>
      </c>
      <c r="BL11" s="190">
        <f t="shared" si="5"/>
        <v>26517864.312162455</v>
      </c>
    </row>
    <row r="12" spans="1:64" s="1" customFormat="1" x14ac:dyDescent="0.2">
      <c r="B12" s="192" t="s">
        <v>92</v>
      </c>
      <c r="C12" s="291"/>
      <c r="E12" s="190">
        <f>$C$9*E8*Dashboard!$G25</f>
        <v>96191.40625</v>
      </c>
      <c r="F12" s="190">
        <f>$C$9*F8*Dashboard!$G25</f>
        <v>114948.73046875001</v>
      </c>
      <c r="G12" s="190">
        <f>$C$9*G8*Dashboard!$G25</f>
        <v>133612.26806640628</v>
      </c>
      <c r="H12" s="190">
        <f>$C$9*H8*Dashboard!$G25</f>
        <v>152182.48797607422</v>
      </c>
      <c r="I12" s="190">
        <f>$C$9*I8*Dashboard!$G25</f>
        <v>170659.85678619385</v>
      </c>
      <c r="J12" s="190">
        <f>$C$9*J8*Dashboard!$G25</f>
        <v>189044.83875226288</v>
      </c>
      <c r="K12" s="190">
        <f>$C$9*K8*Dashboard!$G25</f>
        <v>207337.89580850158</v>
      </c>
      <c r="L12" s="190">
        <f>$C$9*L8*Dashboard!$G25</f>
        <v>225539.48757945906</v>
      </c>
      <c r="M12" s="190">
        <f>$C$9*M8*Dashboard!$G25</f>
        <v>243650.07139156177</v>
      </c>
      <c r="N12" s="190">
        <f>$C$9*N8*Dashboard!$G25</f>
        <v>261670.10228460396</v>
      </c>
      <c r="O12" s="190">
        <f>$C$9*O8*Dashboard!$G25</f>
        <v>279600.03302318096</v>
      </c>
      <c r="P12" s="190">
        <f>$C$9*P8*Dashboard!$G25</f>
        <v>339716.09479347535</v>
      </c>
      <c r="Q12" s="190">
        <f>$C$9*Q8*Dashboard!$G25</f>
        <v>359990.17056950799</v>
      </c>
      <c r="R12" s="190">
        <f>$C$9*R8*Dashboard!$G25</f>
        <v>380162.87596666045</v>
      </c>
      <c r="S12" s="190">
        <f>$C$9*S8*Dashboard!$G25</f>
        <v>400234.7178368271</v>
      </c>
      <c r="T12" s="190">
        <f>$C$9*T8*Dashboard!$G25</f>
        <v>420206.20049764303</v>
      </c>
      <c r="U12" s="190">
        <f>$C$9*U8*Dashboard!$G25</f>
        <v>440077.82574515481</v>
      </c>
      <c r="V12" s="190">
        <f>$C$9*V8*Dashboard!$G25</f>
        <v>459850.09286642895</v>
      </c>
      <c r="W12" s="190">
        <f>$C$9*W8*Dashboard!$G25</f>
        <v>479523.4986520969</v>
      </c>
      <c r="X12" s="190">
        <f>$C$9*X8*Dashboard!$G25</f>
        <v>499098.53740883642</v>
      </c>
      <c r="Y12" s="190">
        <f>$C$9*Y8*Dashboard!$G25</f>
        <v>518575.70097179216</v>
      </c>
      <c r="Z12" s="190">
        <f>$C$9*Z8*Dashboard!$G25</f>
        <v>537955.47871693328</v>
      </c>
      <c r="AA12" s="190">
        <f>$C$9*AA8*Dashboard!$G25</f>
        <v>557238.35757334856</v>
      </c>
      <c r="AB12" s="190">
        <f>$C$9*AB8*Dashboard!$G25</f>
        <v>648157.68877767515</v>
      </c>
      <c r="AC12" s="190">
        <f>$C$9*AC8*Dashboard!$G25</f>
        <v>669623.93158378662</v>
      </c>
      <c r="AD12" s="190">
        <f>$C$9*AD8*Dashboard!$G25</f>
        <v>690982.84317586781</v>
      </c>
      <c r="AE12" s="190">
        <f>$C$9*AE8*Dashboard!$G25</f>
        <v>712234.96020998841</v>
      </c>
      <c r="AF12" s="190">
        <f>$C$9*AF8*Dashboard!$G25</f>
        <v>733380.81665893854</v>
      </c>
      <c r="AG12" s="190">
        <f>$C$9*AG8*Dashboard!$G25</f>
        <v>754420.94382564386</v>
      </c>
      <c r="AH12" s="190">
        <f>$C$9*AH8*Dashboard!$G25</f>
        <v>775355.87035651563</v>
      </c>
      <c r="AI12" s="190">
        <f>$C$9*AI8*Dashboard!$G25</f>
        <v>796186.12225473311</v>
      </c>
      <c r="AJ12" s="190">
        <f>$C$9*AJ8*Dashboard!$G25</f>
        <v>816912.22289345949</v>
      </c>
      <c r="AK12" s="190">
        <f>$C$9*AK8*Dashboard!$G25</f>
        <v>837534.69302899204</v>
      </c>
      <c r="AL12" s="190">
        <f>$C$9*AL8*Dashboard!$G25</f>
        <v>858054.05081384711</v>
      </c>
      <c r="AM12" s="190">
        <f>$C$9*AM8*Dashboard!$G25</f>
        <v>878470.81180977786</v>
      </c>
      <c r="AN12" s="190">
        <f>$C$9*AN8*Dashboard!$G25</f>
        <v>998255.81979922857</v>
      </c>
      <c r="AO12" s="190">
        <f>$C$9*AO8*Dashboard!$G25</f>
        <v>1020705.9469502324</v>
      </c>
      <c r="AP12" s="190">
        <f>$C$9*AP8*Dashboard!$G25</f>
        <v>1043043.8234654813</v>
      </c>
      <c r="AQ12" s="190">
        <f>$C$9*AQ8*Dashboard!$G25</f>
        <v>1065270.0105981538</v>
      </c>
      <c r="AR12" s="190">
        <f>$C$9*AR8*Dashboard!$G25</f>
        <v>1087385.0667951633</v>
      </c>
      <c r="AS12" s="190">
        <f>$C$9*AS8*Dashboard!$G25</f>
        <v>1109389.5477111873</v>
      </c>
      <c r="AT12" s="190">
        <f>$C$9*AT8*Dashboard!$G25</f>
        <v>1131284.0062226315</v>
      </c>
      <c r="AU12" s="190">
        <f>$C$9*AU8*Dashboard!$G25</f>
        <v>1153068.9924415182</v>
      </c>
      <c r="AV12" s="190">
        <f>$C$9*AV8*Dashboard!$G25</f>
        <v>1174745.0537293106</v>
      </c>
      <c r="AW12" s="190">
        <f>$C$9*AW8*Dashboard!$G25</f>
        <v>1196312.734710664</v>
      </c>
      <c r="AX12" s="190">
        <f>$C$9*AX8*Dashboard!$G25</f>
        <v>1217772.5772871107</v>
      </c>
      <c r="AY12" s="190">
        <f>$C$9*AY8*Dashboard!$G25</f>
        <v>1239125.1206506751</v>
      </c>
      <c r="AZ12" s="190">
        <f>$C$9*AZ8*Dashboard!$G25</f>
        <v>1385959.4608573066</v>
      </c>
      <c r="BA12" s="190">
        <f>$C$9*BA8*Dashboard!$G25</f>
        <v>1409205.4448030202</v>
      </c>
      <c r="BB12" s="190">
        <f>$C$9*BB8*Dashboard!$G25</f>
        <v>1432335.1988290052</v>
      </c>
      <c r="BC12" s="190">
        <f>$C$9*BC8*Dashboard!$G25</f>
        <v>1455349.3040848603</v>
      </c>
      <c r="BD12" s="190">
        <f>$C$9*BD8*Dashboard!$G25</f>
        <v>1478248.338814436</v>
      </c>
      <c r="BE12" s="190">
        <f>$C$9*BE8*Dashboard!$G25</f>
        <v>1501032.878370364</v>
      </c>
      <c r="BF12" s="190">
        <f>$C$9*BF8*Dashboard!$G25</f>
        <v>1523703.495228512</v>
      </c>
      <c r="BG12" s="190">
        <f>$C$9*BG8*Dashboard!$G25</f>
        <v>1546260.7590023694</v>
      </c>
      <c r="BH12" s="190">
        <f>$C$9*BH8*Dashboard!$G25</f>
        <v>1568705.2364573574</v>
      </c>
      <c r="BI12" s="190">
        <f>$C$9*BI8*Dashboard!$G25</f>
        <v>1591037.4915250707</v>
      </c>
      <c r="BJ12" s="190">
        <f>$C$9*BJ8*Dashboard!$G25</f>
        <v>1613258.0853174452</v>
      </c>
      <c r="BK12" s="190">
        <f>$C$9*BK8*Dashboard!$G25</f>
        <v>1635367.576140858</v>
      </c>
      <c r="BL12" s="190">
        <f>$C$9*BL8*Dashboard!$G25</f>
        <v>1657366.5195101534</v>
      </c>
    </row>
    <row r="13" spans="1:64" x14ac:dyDescent="0.2">
      <c r="C13" s="193">
        <v>1</v>
      </c>
      <c r="E13" s="194">
        <f>E$8</f>
        <v>6.15625</v>
      </c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x14ac:dyDescent="0.2">
      <c r="C14" s="193">
        <v>2</v>
      </c>
      <c r="F14" s="194">
        <f>F$8</f>
        <v>7.3567187500000006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x14ac:dyDescent="0.2">
      <c r="C15" s="193">
        <v>3</v>
      </c>
      <c r="G15" s="194">
        <f>G$8</f>
        <v>8.5511851562500016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x14ac:dyDescent="0.2">
      <c r="C16" s="193">
        <v>4</v>
      </c>
      <c r="H16" s="194">
        <f>H$8</f>
        <v>9.7396792304687505</v>
      </c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3:64" x14ac:dyDescent="0.2">
      <c r="C17" s="193">
        <v>5</v>
      </c>
      <c r="I17" s="194">
        <f>I$8</f>
        <v>10.922230834316407</v>
      </c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3:64" x14ac:dyDescent="0.2">
      <c r="C18" s="193">
        <v>6</v>
      </c>
      <c r="J18" s="194">
        <f>J$8</f>
        <v>12.098869680144825</v>
      </c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3:64" x14ac:dyDescent="0.2">
      <c r="C19" s="193">
        <v>7</v>
      </c>
      <c r="K19" s="194">
        <f>K$8</f>
        <v>13.2696253317441</v>
      </c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3:64" x14ac:dyDescent="0.2">
      <c r="C20" s="193">
        <v>8</v>
      </c>
      <c r="L20" s="194">
        <f>L$8</f>
        <v>14.434527205085381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3:64" x14ac:dyDescent="0.2">
      <c r="C21" s="193">
        <v>9</v>
      </c>
      <c r="M21" s="194">
        <f>M$8</f>
        <v>15.593604569059954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3:64" x14ac:dyDescent="0.2">
      <c r="C22" s="193">
        <v>10</v>
      </c>
      <c r="N22" s="194">
        <f>N$8</f>
        <v>16.746886546214654</v>
      </c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3:64" x14ac:dyDescent="0.2">
      <c r="C23" s="193">
        <v>11</v>
      </c>
      <c r="O23" s="194">
        <f>O$8</f>
        <v>17.894402113483583</v>
      </c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3:64" x14ac:dyDescent="0.2">
      <c r="C24" s="193">
        <v>12</v>
      </c>
      <c r="P24" s="194">
        <f>P$8</f>
        <v>21.741830066782423</v>
      </c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3:64" x14ac:dyDescent="0.2">
      <c r="C25" s="193">
        <v>13</v>
      </c>
      <c r="Q25" s="194">
        <f>Q$8</f>
        <v>23.039370916448512</v>
      </c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3:64" x14ac:dyDescent="0.2">
      <c r="C26" s="193">
        <v>14</v>
      </c>
      <c r="R26" s="194">
        <f>R$8</f>
        <v>24.330424061866267</v>
      </c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3:64" x14ac:dyDescent="0.2">
      <c r="C27" s="193">
        <v>15</v>
      </c>
      <c r="S27" s="194">
        <f>S$8</f>
        <v>25.615021941556936</v>
      </c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3:64" x14ac:dyDescent="0.2">
      <c r="C28" s="193">
        <v>16</v>
      </c>
      <c r="T28" s="194">
        <f>T$8</f>
        <v>26.893196831849153</v>
      </c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3:64" x14ac:dyDescent="0.2">
      <c r="C29" s="193">
        <v>17</v>
      </c>
      <c r="U29" s="194">
        <f>U$8</f>
        <v>28.164980847689908</v>
      </c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3:64" x14ac:dyDescent="0.2">
      <c r="C30" s="193">
        <v>18</v>
      </c>
      <c r="V30" s="194">
        <f>V$8</f>
        <v>29.430405943451454</v>
      </c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3:64" x14ac:dyDescent="0.2">
      <c r="C31" s="193">
        <v>19</v>
      </c>
      <c r="W31" s="194">
        <f>W$8</f>
        <v>30.6895039137342</v>
      </c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3:64" x14ac:dyDescent="0.2">
      <c r="C32" s="193">
        <v>20</v>
      </c>
      <c r="X32" s="194">
        <f>X$8</f>
        <v>31.942306394165531</v>
      </c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3:64" x14ac:dyDescent="0.2">
      <c r="C33" s="193">
        <v>21</v>
      </c>
      <c r="Y33" s="194">
        <f>Y$8</f>
        <v>33.188844862194699</v>
      </c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3:64" x14ac:dyDescent="0.2">
      <c r="C34" s="193">
        <v>22</v>
      </c>
      <c r="Z34" s="194">
        <f>Z$8</f>
        <v>34.42915063788373</v>
      </c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3:64" x14ac:dyDescent="0.2">
      <c r="C35" s="193">
        <v>23</v>
      </c>
      <c r="AA35" s="194">
        <f>AA$8</f>
        <v>35.663254884694311</v>
      </c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3:64" x14ac:dyDescent="0.2">
      <c r="C36" s="193">
        <v>24</v>
      </c>
      <c r="AB36" s="194">
        <f>AB$8</f>
        <v>41.482092081771206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3:64" x14ac:dyDescent="0.2">
      <c r="C37" s="193">
        <v>25</v>
      </c>
      <c r="AC37" s="194">
        <f>AC$8</f>
        <v>42.855931621362345</v>
      </c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3:64" x14ac:dyDescent="0.2">
      <c r="C38" s="193">
        <v>26</v>
      </c>
      <c r="AD38" s="194">
        <f>AD$8</f>
        <v>44.222901963255538</v>
      </c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3:64" x14ac:dyDescent="0.2">
      <c r="C39" s="193">
        <v>27</v>
      </c>
      <c r="AE39" s="194">
        <f>AE$8</f>
        <v>45.58303745343926</v>
      </c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3:64" x14ac:dyDescent="0.2">
      <c r="C40" s="193">
        <v>28</v>
      </c>
      <c r="AF40" s="194">
        <f>AF$8</f>
        <v>46.936372266172064</v>
      </c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3:64" x14ac:dyDescent="0.2">
      <c r="C41" s="193">
        <v>29</v>
      </c>
      <c r="AG41" s="194">
        <f>AG$8</f>
        <v>48.282940404841206</v>
      </c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3:64" x14ac:dyDescent="0.2">
      <c r="C42" s="193">
        <v>30</v>
      </c>
      <c r="AH42" s="194">
        <f>AH$8</f>
        <v>49.622775702817002</v>
      </c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3:64" x14ac:dyDescent="0.2">
      <c r="C43" s="193">
        <v>31</v>
      </c>
      <c r="AI43" s="194">
        <f>AI$8</f>
        <v>50.955911824302916</v>
      </c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3:64" x14ac:dyDescent="0.2">
      <c r="C44" s="193">
        <v>32</v>
      </c>
      <c r="AJ44" s="194">
        <f>AJ$8</f>
        <v>52.282382265181404</v>
      </c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3:64" x14ac:dyDescent="0.2">
      <c r="C45" s="193">
        <v>33</v>
      </c>
      <c r="AK45" s="194">
        <f>AK$8</f>
        <v>53.602220353855493</v>
      </c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3:64" x14ac:dyDescent="0.2">
      <c r="C46" s="193">
        <v>34</v>
      </c>
      <c r="AL46" s="194">
        <f>AL$8</f>
        <v>54.915459252086215</v>
      </c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3:64" x14ac:dyDescent="0.2">
      <c r="C47" s="193">
        <v>35</v>
      </c>
      <c r="AM47" s="194">
        <f>AM$8</f>
        <v>56.22213195582578</v>
      </c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3:64" x14ac:dyDescent="0.2">
      <c r="C48" s="193">
        <v>36</v>
      </c>
      <c r="AN48" s="194">
        <f>AN$8</f>
        <v>63.888372467150631</v>
      </c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3:64" x14ac:dyDescent="0.2">
      <c r="C49" s="193">
        <v>37</v>
      </c>
      <c r="AO49" s="194">
        <f>AO$8</f>
        <v>65.325180604814875</v>
      </c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3:64" x14ac:dyDescent="0.2">
      <c r="C50" s="193">
        <v>38</v>
      </c>
      <c r="AP50" s="194">
        <f>AP$8</f>
        <v>66.754804701790803</v>
      </c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3:64" x14ac:dyDescent="0.2">
      <c r="C51" s="193">
        <v>39</v>
      </c>
      <c r="AQ51" s="194">
        <f>AQ$8</f>
        <v>68.177280678281846</v>
      </c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3:64" x14ac:dyDescent="0.2">
      <c r="C52" s="193">
        <v>40</v>
      </c>
      <c r="AR52" s="194">
        <f>AR$8</f>
        <v>69.592644274890446</v>
      </c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3:64" x14ac:dyDescent="0.2">
      <c r="C53" s="193">
        <v>41</v>
      </c>
      <c r="AS53" s="194">
        <f>AS$8</f>
        <v>71.000931053515984</v>
      </c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3:64" x14ac:dyDescent="0.2">
      <c r="C54" s="193">
        <v>42</v>
      </c>
      <c r="AT54" s="194">
        <f>AT$8</f>
        <v>72.402176398248415</v>
      </c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3:64" x14ac:dyDescent="0.2">
      <c r="C55" s="193">
        <v>43</v>
      </c>
      <c r="AU55" s="194">
        <f>AU$8</f>
        <v>73.79641551625717</v>
      </c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3:64" x14ac:dyDescent="0.2">
      <c r="C56" s="193">
        <v>44</v>
      </c>
      <c r="AV56" s="194">
        <f>AV$8</f>
        <v>75.183683438675885</v>
      </c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3:64" x14ac:dyDescent="0.2">
      <c r="C57" s="193">
        <v>45</v>
      </c>
      <c r="AW57" s="194">
        <f>AW$8</f>
        <v>76.564015021482504</v>
      </c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3:64" x14ac:dyDescent="0.2">
      <c r="C58" s="193">
        <v>46</v>
      </c>
      <c r="AX58" s="194">
        <f>AX$8</f>
        <v>77.937444946375081</v>
      </c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3:64" x14ac:dyDescent="0.2">
      <c r="C59" s="193">
        <v>47</v>
      </c>
      <c r="AY59" s="194">
        <f>AY$8</f>
        <v>79.304007721643202</v>
      </c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3:64" x14ac:dyDescent="0.2">
      <c r="C60" s="193">
        <v>48</v>
      </c>
      <c r="AZ60" s="194">
        <f>AZ$8</f>
        <v>88.701405494867629</v>
      </c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3:64" x14ac:dyDescent="0.2">
      <c r="C61" s="193">
        <v>49</v>
      </c>
      <c r="BA61" s="194">
        <f>BA$8</f>
        <v>90.189148467393295</v>
      </c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3:64" x14ac:dyDescent="0.2">
      <c r="C62" s="193">
        <v>50</v>
      </c>
      <c r="BB62" s="194">
        <f>BB$8</f>
        <v>91.669452725056331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3:64" x14ac:dyDescent="0.2">
      <c r="C63" s="193">
        <v>51</v>
      </c>
      <c r="BC63" s="194">
        <f>BC$8</f>
        <v>93.142355461431052</v>
      </c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3:64" x14ac:dyDescent="0.2">
      <c r="C64" s="193">
        <v>52</v>
      </c>
      <c r="BD64" s="194">
        <f>BD$8</f>
        <v>94.607893684123908</v>
      </c>
      <c r="BE64" s="194"/>
      <c r="BF64" s="194"/>
      <c r="BG64" s="194"/>
      <c r="BH64" s="194"/>
      <c r="BI64" s="194"/>
      <c r="BJ64" s="194"/>
      <c r="BK64" s="194"/>
      <c r="BL64" s="194"/>
    </row>
    <row r="65" spans="3:64" x14ac:dyDescent="0.2">
      <c r="C65" s="193">
        <v>53</v>
      </c>
      <c r="BE65" s="194">
        <f>BE$8</f>
        <v>96.066104215703291</v>
      </c>
      <c r="BF65" s="194"/>
      <c r="BG65" s="194"/>
      <c r="BH65" s="194"/>
      <c r="BI65" s="194"/>
      <c r="BJ65" s="194"/>
      <c r="BK65" s="194"/>
      <c r="BL65" s="194"/>
    </row>
    <row r="66" spans="3:64" x14ac:dyDescent="0.2">
      <c r="C66" s="193">
        <v>54</v>
      </c>
      <c r="BF66" s="194">
        <f>BF$8</f>
        <v>97.517023694624768</v>
      </c>
      <c r="BG66" s="194"/>
      <c r="BH66" s="194"/>
      <c r="BI66" s="194"/>
      <c r="BJ66" s="194"/>
      <c r="BK66" s="194"/>
      <c r="BL66" s="194"/>
    </row>
    <row r="67" spans="3:64" x14ac:dyDescent="0.2">
      <c r="C67" s="193">
        <v>55</v>
      </c>
      <c r="BG67" s="194">
        <f>BG$8</f>
        <v>98.960688576151639</v>
      </c>
      <c r="BH67" s="194"/>
      <c r="BI67" s="194"/>
      <c r="BJ67" s="194"/>
      <c r="BK67" s="194"/>
      <c r="BL67" s="194"/>
    </row>
    <row r="68" spans="3:64" x14ac:dyDescent="0.2">
      <c r="C68" s="193">
        <v>56</v>
      </c>
      <c r="BH68" s="194">
        <f>BH$8</f>
        <v>100.39713513327088</v>
      </c>
      <c r="BI68" s="194"/>
      <c r="BJ68" s="194"/>
      <c r="BK68" s="194"/>
      <c r="BL68" s="194"/>
    </row>
    <row r="69" spans="3:64" x14ac:dyDescent="0.2">
      <c r="C69" s="193">
        <v>57</v>
      </c>
      <c r="BI69" s="194">
        <f>BI$8</f>
        <v>101.82639945760452</v>
      </c>
      <c r="BJ69" s="194"/>
      <c r="BK69" s="194"/>
      <c r="BL69" s="194"/>
    </row>
    <row r="70" spans="3:64" x14ac:dyDescent="0.2">
      <c r="C70" s="193">
        <v>58</v>
      </c>
      <c r="BJ70" s="194">
        <f>BJ$8</f>
        <v>103.24851746031649</v>
      </c>
      <c r="BK70" s="194"/>
      <c r="BL70" s="194"/>
    </row>
    <row r="71" spans="3:64" x14ac:dyDescent="0.2">
      <c r="C71" s="193">
        <v>59</v>
      </c>
      <c r="BK71" s="194">
        <f>BK$8</f>
        <v>104.66352487301491</v>
      </c>
      <c r="BL71" s="194"/>
    </row>
    <row r="72" spans="3:64" x14ac:dyDescent="0.2">
      <c r="C72" s="193">
        <v>60</v>
      </c>
      <c r="BL72" s="194">
        <f>BL$8</f>
        <v>106.07145724864982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8" tint="0.39997558519241921"/>
  </sheetPr>
  <dimension ref="A1:BL72"/>
  <sheetViews>
    <sheetView tabSelected="1" workbookViewId="0">
      <pane xSplit="3" ySplit="10" topLeftCell="D29" activePane="bottomRight" state="frozen"/>
      <selection pane="topRight" activeCell="D1" sqref="D1"/>
      <selection pane="bottomLeft" activeCell="A11" sqref="A11"/>
      <selection pane="bottomRight" activeCell="L42" sqref="L42"/>
    </sheetView>
  </sheetViews>
  <sheetFormatPr defaultColWidth="9.140625" defaultRowHeight="12" x14ac:dyDescent="0.2"/>
  <cols>
    <col min="1" max="1" width="8.85546875" style="1" customWidth="1"/>
    <col min="2" max="2" width="38.140625" style="1" bestFit="1" customWidth="1"/>
    <col min="3" max="3" width="7.42578125" style="1" bestFit="1" customWidth="1"/>
    <col min="4" max="4" width="7.7109375" style="1" customWidth="1"/>
    <col min="5" max="8" width="6.42578125" style="188" bestFit="1" customWidth="1"/>
    <col min="9" max="10" width="6.85546875" style="188" bestFit="1" customWidth="1"/>
    <col min="11" max="11" width="6.42578125" style="188" bestFit="1" customWidth="1"/>
    <col min="12" max="12" width="6.85546875" style="188" bestFit="1" customWidth="1"/>
    <col min="13" max="64" width="7.85546875" style="188" bestFit="1" customWidth="1"/>
    <col min="65" max="16384" width="9.140625" style="188"/>
  </cols>
  <sheetData>
    <row r="1" spans="1:64" s="1" customFormat="1" x14ac:dyDescent="0.2">
      <c r="A1" s="198">
        <f>Dashboard!C44</f>
        <v>44652</v>
      </c>
      <c r="B1" s="199"/>
      <c r="C1" s="199"/>
      <c r="D1" s="200">
        <f>DATE(YEAR(E1),MONTH(E1)-1,DAY(E1))</f>
        <v>44621</v>
      </c>
      <c r="E1" s="200">
        <f>A1</f>
        <v>44652</v>
      </c>
      <c r="F1" s="200">
        <f t="shared" ref="F1:BL1" si="0">DATE(YEAR(E1),MONTH(E1)+1,DAY(E1))</f>
        <v>44682</v>
      </c>
      <c r="G1" s="200">
        <f t="shared" si="0"/>
        <v>44713</v>
      </c>
      <c r="H1" s="200">
        <f t="shared" si="0"/>
        <v>44743</v>
      </c>
      <c r="I1" s="200">
        <f t="shared" si="0"/>
        <v>44774</v>
      </c>
      <c r="J1" s="200">
        <f t="shared" si="0"/>
        <v>44805</v>
      </c>
      <c r="K1" s="200">
        <f t="shared" si="0"/>
        <v>44835</v>
      </c>
      <c r="L1" s="200">
        <f t="shared" si="0"/>
        <v>44866</v>
      </c>
      <c r="M1" s="200">
        <f t="shared" si="0"/>
        <v>44896</v>
      </c>
      <c r="N1" s="200">
        <f t="shared" si="0"/>
        <v>44927</v>
      </c>
      <c r="O1" s="200">
        <f t="shared" si="0"/>
        <v>44958</v>
      </c>
      <c r="P1" s="200">
        <f t="shared" si="0"/>
        <v>44986</v>
      </c>
      <c r="Q1" s="200">
        <f t="shared" si="0"/>
        <v>45017</v>
      </c>
      <c r="R1" s="200">
        <f t="shared" si="0"/>
        <v>45047</v>
      </c>
      <c r="S1" s="200">
        <f t="shared" si="0"/>
        <v>45078</v>
      </c>
      <c r="T1" s="200">
        <f t="shared" si="0"/>
        <v>45108</v>
      </c>
      <c r="U1" s="200">
        <f t="shared" si="0"/>
        <v>45139</v>
      </c>
      <c r="V1" s="200">
        <f t="shared" si="0"/>
        <v>45170</v>
      </c>
      <c r="W1" s="200">
        <f t="shared" si="0"/>
        <v>45200</v>
      </c>
      <c r="X1" s="200">
        <f t="shared" si="0"/>
        <v>45231</v>
      </c>
      <c r="Y1" s="200">
        <f t="shared" si="0"/>
        <v>45261</v>
      </c>
      <c r="Z1" s="200">
        <f t="shared" si="0"/>
        <v>45292</v>
      </c>
      <c r="AA1" s="200">
        <f t="shared" si="0"/>
        <v>45323</v>
      </c>
      <c r="AB1" s="200">
        <f t="shared" si="0"/>
        <v>45352</v>
      </c>
      <c r="AC1" s="200">
        <f t="shared" si="0"/>
        <v>45383</v>
      </c>
      <c r="AD1" s="200">
        <f t="shared" si="0"/>
        <v>45413</v>
      </c>
      <c r="AE1" s="200">
        <f t="shared" si="0"/>
        <v>45444</v>
      </c>
      <c r="AF1" s="200">
        <f t="shared" si="0"/>
        <v>45474</v>
      </c>
      <c r="AG1" s="200">
        <f t="shared" si="0"/>
        <v>45505</v>
      </c>
      <c r="AH1" s="200">
        <f t="shared" si="0"/>
        <v>45536</v>
      </c>
      <c r="AI1" s="200">
        <f t="shared" si="0"/>
        <v>45566</v>
      </c>
      <c r="AJ1" s="200">
        <f t="shared" si="0"/>
        <v>45597</v>
      </c>
      <c r="AK1" s="200">
        <f t="shared" si="0"/>
        <v>45627</v>
      </c>
      <c r="AL1" s="200">
        <f t="shared" si="0"/>
        <v>45658</v>
      </c>
      <c r="AM1" s="200">
        <f t="shared" si="0"/>
        <v>45689</v>
      </c>
      <c r="AN1" s="200">
        <f t="shared" si="0"/>
        <v>45717</v>
      </c>
      <c r="AO1" s="200">
        <f t="shared" si="0"/>
        <v>45748</v>
      </c>
      <c r="AP1" s="200">
        <f t="shared" si="0"/>
        <v>45778</v>
      </c>
      <c r="AQ1" s="200">
        <f t="shared" si="0"/>
        <v>45809</v>
      </c>
      <c r="AR1" s="200">
        <f t="shared" si="0"/>
        <v>45839</v>
      </c>
      <c r="AS1" s="200">
        <f t="shared" si="0"/>
        <v>45870</v>
      </c>
      <c r="AT1" s="200">
        <f t="shared" si="0"/>
        <v>45901</v>
      </c>
      <c r="AU1" s="200">
        <f t="shared" si="0"/>
        <v>45931</v>
      </c>
      <c r="AV1" s="200">
        <f t="shared" si="0"/>
        <v>45962</v>
      </c>
      <c r="AW1" s="200">
        <f t="shared" si="0"/>
        <v>45992</v>
      </c>
      <c r="AX1" s="200">
        <f t="shared" si="0"/>
        <v>46023</v>
      </c>
      <c r="AY1" s="200">
        <f t="shared" si="0"/>
        <v>46054</v>
      </c>
      <c r="AZ1" s="200">
        <f t="shared" si="0"/>
        <v>46082</v>
      </c>
      <c r="BA1" s="200">
        <f t="shared" si="0"/>
        <v>46113</v>
      </c>
      <c r="BB1" s="200">
        <f t="shared" si="0"/>
        <v>46143</v>
      </c>
      <c r="BC1" s="200">
        <f t="shared" si="0"/>
        <v>46174</v>
      </c>
      <c r="BD1" s="200">
        <f t="shared" si="0"/>
        <v>46204</v>
      </c>
      <c r="BE1" s="200">
        <f t="shared" si="0"/>
        <v>46235</v>
      </c>
      <c r="BF1" s="200">
        <f t="shared" si="0"/>
        <v>46266</v>
      </c>
      <c r="BG1" s="200">
        <f t="shared" si="0"/>
        <v>46296</v>
      </c>
      <c r="BH1" s="200">
        <f t="shared" si="0"/>
        <v>46327</v>
      </c>
      <c r="BI1" s="200">
        <f t="shared" si="0"/>
        <v>46357</v>
      </c>
      <c r="BJ1" s="200">
        <f t="shared" si="0"/>
        <v>46388</v>
      </c>
      <c r="BK1" s="200">
        <f t="shared" si="0"/>
        <v>46419</v>
      </c>
      <c r="BL1" s="200">
        <f t="shared" si="0"/>
        <v>46447</v>
      </c>
    </row>
    <row r="2" spans="1:64" s="1" customFormat="1" x14ac:dyDescent="0.2">
      <c r="B2" s="201" t="s">
        <v>78</v>
      </c>
      <c r="D2" s="202">
        <f t="shared" ref="D2:BL2" si="1">YEAR(D1)</f>
        <v>2022</v>
      </c>
      <c r="E2" s="202">
        <f t="shared" si="1"/>
        <v>2022</v>
      </c>
      <c r="F2" s="202">
        <f t="shared" si="1"/>
        <v>2022</v>
      </c>
      <c r="G2" s="202">
        <f t="shared" si="1"/>
        <v>2022</v>
      </c>
      <c r="H2" s="202">
        <f t="shared" si="1"/>
        <v>2022</v>
      </c>
      <c r="I2" s="202">
        <f t="shared" si="1"/>
        <v>2022</v>
      </c>
      <c r="J2" s="202">
        <f t="shared" si="1"/>
        <v>2022</v>
      </c>
      <c r="K2" s="202">
        <f t="shared" si="1"/>
        <v>2022</v>
      </c>
      <c r="L2" s="202">
        <f t="shared" si="1"/>
        <v>2022</v>
      </c>
      <c r="M2" s="202">
        <f t="shared" si="1"/>
        <v>2022</v>
      </c>
      <c r="N2" s="202">
        <f t="shared" si="1"/>
        <v>2023</v>
      </c>
      <c r="O2" s="202">
        <f t="shared" si="1"/>
        <v>2023</v>
      </c>
      <c r="P2" s="202">
        <f t="shared" si="1"/>
        <v>2023</v>
      </c>
      <c r="Q2" s="202">
        <f t="shared" si="1"/>
        <v>2023</v>
      </c>
      <c r="R2" s="202">
        <f t="shared" si="1"/>
        <v>2023</v>
      </c>
      <c r="S2" s="202">
        <f t="shared" si="1"/>
        <v>2023</v>
      </c>
      <c r="T2" s="202">
        <f t="shared" si="1"/>
        <v>2023</v>
      </c>
      <c r="U2" s="202">
        <f t="shared" si="1"/>
        <v>2023</v>
      </c>
      <c r="V2" s="202">
        <f t="shared" si="1"/>
        <v>2023</v>
      </c>
      <c r="W2" s="202">
        <f t="shared" si="1"/>
        <v>2023</v>
      </c>
      <c r="X2" s="202">
        <f t="shared" si="1"/>
        <v>2023</v>
      </c>
      <c r="Y2" s="202">
        <f t="shared" si="1"/>
        <v>2023</v>
      </c>
      <c r="Z2" s="202">
        <f t="shared" si="1"/>
        <v>2024</v>
      </c>
      <c r="AA2" s="202">
        <f t="shared" si="1"/>
        <v>2024</v>
      </c>
      <c r="AB2" s="202">
        <f t="shared" si="1"/>
        <v>2024</v>
      </c>
      <c r="AC2" s="202">
        <f t="shared" si="1"/>
        <v>2024</v>
      </c>
      <c r="AD2" s="202">
        <f t="shared" si="1"/>
        <v>2024</v>
      </c>
      <c r="AE2" s="202">
        <f t="shared" si="1"/>
        <v>2024</v>
      </c>
      <c r="AF2" s="202">
        <f t="shared" si="1"/>
        <v>2024</v>
      </c>
      <c r="AG2" s="202">
        <f t="shared" si="1"/>
        <v>2024</v>
      </c>
      <c r="AH2" s="202">
        <f t="shared" si="1"/>
        <v>2024</v>
      </c>
      <c r="AI2" s="202">
        <f t="shared" si="1"/>
        <v>2024</v>
      </c>
      <c r="AJ2" s="202">
        <f t="shared" si="1"/>
        <v>2024</v>
      </c>
      <c r="AK2" s="202">
        <f t="shared" si="1"/>
        <v>2024</v>
      </c>
      <c r="AL2" s="202">
        <f t="shared" si="1"/>
        <v>2025</v>
      </c>
      <c r="AM2" s="202">
        <f t="shared" si="1"/>
        <v>2025</v>
      </c>
      <c r="AN2" s="202">
        <f t="shared" si="1"/>
        <v>2025</v>
      </c>
      <c r="AO2" s="202">
        <f t="shared" si="1"/>
        <v>2025</v>
      </c>
      <c r="AP2" s="202">
        <f t="shared" si="1"/>
        <v>2025</v>
      </c>
      <c r="AQ2" s="202">
        <f t="shared" si="1"/>
        <v>2025</v>
      </c>
      <c r="AR2" s="202">
        <f t="shared" si="1"/>
        <v>2025</v>
      </c>
      <c r="AS2" s="202">
        <f t="shared" si="1"/>
        <v>2025</v>
      </c>
      <c r="AT2" s="202">
        <f t="shared" si="1"/>
        <v>2025</v>
      </c>
      <c r="AU2" s="202">
        <f t="shared" si="1"/>
        <v>2025</v>
      </c>
      <c r="AV2" s="202">
        <f t="shared" si="1"/>
        <v>2025</v>
      </c>
      <c r="AW2" s="202">
        <f t="shared" si="1"/>
        <v>2025</v>
      </c>
      <c r="AX2" s="202">
        <f t="shared" si="1"/>
        <v>2026</v>
      </c>
      <c r="AY2" s="202">
        <f t="shared" si="1"/>
        <v>2026</v>
      </c>
      <c r="AZ2" s="202">
        <f t="shared" si="1"/>
        <v>2026</v>
      </c>
      <c r="BA2" s="202">
        <f t="shared" si="1"/>
        <v>2026</v>
      </c>
      <c r="BB2" s="202">
        <f t="shared" si="1"/>
        <v>2026</v>
      </c>
      <c r="BC2" s="202">
        <f t="shared" si="1"/>
        <v>2026</v>
      </c>
      <c r="BD2" s="202">
        <f t="shared" si="1"/>
        <v>2026</v>
      </c>
      <c r="BE2" s="202">
        <f t="shared" si="1"/>
        <v>2026</v>
      </c>
      <c r="BF2" s="202">
        <f t="shared" si="1"/>
        <v>2026</v>
      </c>
      <c r="BG2" s="202">
        <f t="shared" si="1"/>
        <v>2026</v>
      </c>
      <c r="BH2" s="202">
        <f t="shared" si="1"/>
        <v>2026</v>
      </c>
      <c r="BI2" s="202">
        <f t="shared" si="1"/>
        <v>2026</v>
      </c>
      <c r="BJ2" s="202">
        <f t="shared" si="1"/>
        <v>2027</v>
      </c>
      <c r="BK2" s="202">
        <f t="shared" si="1"/>
        <v>2027</v>
      </c>
      <c r="BL2" s="202">
        <f t="shared" si="1"/>
        <v>2027</v>
      </c>
    </row>
    <row r="3" spans="1:64" s="1" customFormat="1" x14ac:dyDescent="0.2">
      <c r="B3" s="201" t="s">
        <v>79</v>
      </c>
      <c r="D3" s="201"/>
      <c r="E3" s="193">
        <f>ROUNDUP(E4/12,0)</f>
        <v>1</v>
      </c>
      <c r="F3" s="193">
        <f t="shared" ref="F3:BL3" si="2">ROUNDUP(F4/12,0)</f>
        <v>1</v>
      </c>
      <c r="G3" s="193">
        <f>ROUNDUP(G4/12,0)</f>
        <v>1</v>
      </c>
      <c r="H3" s="193">
        <f t="shared" si="2"/>
        <v>1</v>
      </c>
      <c r="I3" s="193">
        <f t="shared" si="2"/>
        <v>1</v>
      </c>
      <c r="J3" s="193">
        <f t="shared" si="2"/>
        <v>1</v>
      </c>
      <c r="K3" s="193">
        <f t="shared" si="2"/>
        <v>1</v>
      </c>
      <c r="L3" s="193">
        <f t="shared" si="2"/>
        <v>1</v>
      </c>
      <c r="M3" s="193">
        <f t="shared" si="2"/>
        <v>1</v>
      </c>
      <c r="N3" s="193">
        <f t="shared" si="2"/>
        <v>1</v>
      </c>
      <c r="O3" s="193">
        <f t="shared" si="2"/>
        <v>1</v>
      </c>
      <c r="P3" s="193">
        <f t="shared" si="2"/>
        <v>1</v>
      </c>
      <c r="Q3" s="193">
        <f t="shared" si="2"/>
        <v>2</v>
      </c>
      <c r="R3" s="193">
        <f t="shared" si="2"/>
        <v>2</v>
      </c>
      <c r="S3" s="193">
        <f t="shared" si="2"/>
        <v>2</v>
      </c>
      <c r="T3" s="193">
        <f t="shared" si="2"/>
        <v>2</v>
      </c>
      <c r="U3" s="193">
        <f t="shared" si="2"/>
        <v>2</v>
      </c>
      <c r="V3" s="193">
        <f t="shared" si="2"/>
        <v>2</v>
      </c>
      <c r="W3" s="193">
        <f t="shared" si="2"/>
        <v>2</v>
      </c>
      <c r="X3" s="193">
        <f t="shared" si="2"/>
        <v>2</v>
      </c>
      <c r="Y3" s="193">
        <f t="shared" si="2"/>
        <v>2</v>
      </c>
      <c r="Z3" s="193">
        <f t="shared" si="2"/>
        <v>2</v>
      </c>
      <c r="AA3" s="193">
        <f t="shared" si="2"/>
        <v>2</v>
      </c>
      <c r="AB3" s="193">
        <f t="shared" si="2"/>
        <v>2</v>
      </c>
      <c r="AC3" s="193">
        <f t="shared" si="2"/>
        <v>3</v>
      </c>
      <c r="AD3" s="193">
        <f t="shared" si="2"/>
        <v>3</v>
      </c>
      <c r="AE3" s="193">
        <f t="shared" si="2"/>
        <v>3</v>
      </c>
      <c r="AF3" s="193">
        <f t="shared" si="2"/>
        <v>3</v>
      </c>
      <c r="AG3" s="193">
        <f t="shared" si="2"/>
        <v>3</v>
      </c>
      <c r="AH3" s="193">
        <f t="shared" si="2"/>
        <v>3</v>
      </c>
      <c r="AI3" s="193">
        <f t="shared" si="2"/>
        <v>3</v>
      </c>
      <c r="AJ3" s="193">
        <f t="shared" si="2"/>
        <v>3</v>
      </c>
      <c r="AK3" s="193">
        <f t="shared" si="2"/>
        <v>3</v>
      </c>
      <c r="AL3" s="193">
        <f t="shared" si="2"/>
        <v>3</v>
      </c>
      <c r="AM3" s="193">
        <f t="shared" si="2"/>
        <v>3</v>
      </c>
      <c r="AN3" s="193">
        <f t="shared" si="2"/>
        <v>3</v>
      </c>
      <c r="AO3" s="193">
        <f t="shared" si="2"/>
        <v>4</v>
      </c>
      <c r="AP3" s="193">
        <f t="shared" si="2"/>
        <v>4</v>
      </c>
      <c r="AQ3" s="193">
        <f t="shared" si="2"/>
        <v>4</v>
      </c>
      <c r="AR3" s="193">
        <f t="shared" si="2"/>
        <v>4</v>
      </c>
      <c r="AS3" s="193">
        <f t="shared" si="2"/>
        <v>4</v>
      </c>
      <c r="AT3" s="193">
        <f t="shared" si="2"/>
        <v>4</v>
      </c>
      <c r="AU3" s="193">
        <f t="shared" si="2"/>
        <v>4</v>
      </c>
      <c r="AV3" s="193">
        <f t="shared" si="2"/>
        <v>4</v>
      </c>
      <c r="AW3" s="193">
        <f t="shared" si="2"/>
        <v>4</v>
      </c>
      <c r="AX3" s="193">
        <f t="shared" si="2"/>
        <v>4</v>
      </c>
      <c r="AY3" s="193">
        <f t="shared" si="2"/>
        <v>4</v>
      </c>
      <c r="AZ3" s="193">
        <f t="shared" si="2"/>
        <v>4</v>
      </c>
      <c r="BA3" s="193">
        <f t="shared" si="2"/>
        <v>5</v>
      </c>
      <c r="BB3" s="193">
        <f t="shared" si="2"/>
        <v>5</v>
      </c>
      <c r="BC3" s="193">
        <f t="shared" si="2"/>
        <v>5</v>
      </c>
      <c r="BD3" s="193">
        <f t="shared" si="2"/>
        <v>5</v>
      </c>
      <c r="BE3" s="193">
        <f t="shared" si="2"/>
        <v>5</v>
      </c>
      <c r="BF3" s="193">
        <f t="shared" si="2"/>
        <v>5</v>
      </c>
      <c r="BG3" s="193">
        <f t="shared" si="2"/>
        <v>5</v>
      </c>
      <c r="BH3" s="193">
        <f t="shared" si="2"/>
        <v>5</v>
      </c>
      <c r="BI3" s="193">
        <f t="shared" si="2"/>
        <v>5</v>
      </c>
      <c r="BJ3" s="193">
        <f t="shared" si="2"/>
        <v>5</v>
      </c>
      <c r="BK3" s="193">
        <f t="shared" si="2"/>
        <v>5</v>
      </c>
      <c r="BL3" s="193">
        <f t="shared" si="2"/>
        <v>5</v>
      </c>
    </row>
    <row r="4" spans="1:64" s="1" customFormat="1" x14ac:dyDescent="0.2">
      <c r="B4" s="201" t="s">
        <v>80</v>
      </c>
      <c r="D4" s="201"/>
      <c r="E4" s="193">
        <v>1</v>
      </c>
      <c r="F4" s="193">
        <v>2</v>
      </c>
      <c r="G4" s="193">
        <v>3</v>
      </c>
      <c r="H4" s="193">
        <v>4</v>
      </c>
      <c r="I4" s="193">
        <v>5</v>
      </c>
      <c r="J4" s="193">
        <v>6</v>
      </c>
      <c r="K4" s="193">
        <v>7</v>
      </c>
      <c r="L4" s="193">
        <v>8</v>
      </c>
      <c r="M4" s="193">
        <v>9</v>
      </c>
      <c r="N4" s="193">
        <v>10</v>
      </c>
      <c r="O4" s="193">
        <v>11</v>
      </c>
      <c r="P4" s="193">
        <v>12</v>
      </c>
      <c r="Q4" s="193">
        <v>13</v>
      </c>
      <c r="R4" s="193">
        <v>14</v>
      </c>
      <c r="S4" s="193">
        <v>15</v>
      </c>
      <c r="T4" s="193">
        <v>16</v>
      </c>
      <c r="U4" s="193">
        <v>17</v>
      </c>
      <c r="V4" s="193">
        <v>18</v>
      </c>
      <c r="W4" s="193">
        <v>19</v>
      </c>
      <c r="X4" s="193">
        <v>20</v>
      </c>
      <c r="Y4" s="193">
        <v>21</v>
      </c>
      <c r="Z4" s="193">
        <v>22</v>
      </c>
      <c r="AA4" s="193">
        <v>23</v>
      </c>
      <c r="AB4" s="193">
        <v>24</v>
      </c>
      <c r="AC4" s="193">
        <v>25</v>
      </c>
      <c r="AD4" s="193">
        <v>26</v>
      </c>
      <c r="AE4" s="193">
        <v>27</v>
      </c>
      <c r="AF4" s="193">
        <v>28</v>
      </c>
      <c r="AG4" s="193">
        <v>29</v>
      </c>
      <c r="AH4" s="193">
        <v>30</v>
      </c>
      <c r="AI4" s="193">
        <v>31</v>
      </c>
      <c r="AJ4" s="193">
        <v>32</v>
      </c>
      <c r="AK4" s="193">
        <v>33</v>
      </c>
      <c r="AL4" s="193">
        <v>34</v>
      </c>
      <c r="AM4" s="193">
        <v>35</v>
      </c>
      <c r="AN4" s="193">
        <v>36</v>
      </c>
      <c r="AO4" s="193">
        <v>37</v>
      </c>
      <c r="AP4" s="193">
        <v>38</v>
      </c>
      <c r="AQ4" s="193">
        <v>39</v>
      </c>
      <c r="AR4" s="193">
        <v>40</v>
      </c>
      <c r="AS4" s="193">
        <v>41</v>
      </c>
      <c r="AT4" s="193">
        <v>42</v>
      </c>
      <c r="AU4" s="193">
        <v>43</v>
      </c>
      <c r="AV4" s="193">
        <v>44</v>
      </c>
      <c r="AW4" s="193">
        <v>45</v>
      </c>
      <c r="AX4" s="193">
        <v>46</v>
      </c>
      <c r="AY4" s="193">
        <v>47</v>
      </c>
      <c r="AZ4" s="193">
        <v>48</v>
      </c>
      <c r="BA4" s="193">
        <v>49</v>
      </c>
      <c r="BB4" s="193">
        <v>50</v>
      </c>
      <c r="BC4" s="193">
        <v>51</v>
      </c>
      <c r="BD4" s="193">
        <v>52</v>
      </c>
      <c r="BE4" s="193">
        <v>53</v>
      </c>
      <c r="BF4" s="193">
        <v>54</v>
      </c>
      <c r="BG4" s="193">
        <v>55</v>
      </c>
      <c r="BH4" s="193">
        <v>56</v>
      </c>
      <c r="BI4" s="193">
        <v>57</v>
      </c>
      <c r="BJ4" s="193">
        <v>58</v>
      </c>
      <c r="BK4" s="193">
        <v>59</v>
      </c>
      <c r="BL4" s="193">
        <v>60</v>
      </c>
    </row>
    <row r="5" spans="1:64" s="1" customFormat="1" x14ac:dyDescent="0.2"/>
    <row r="6" spans="1:64" s="1" customFormat="1" x14ac:dyDescent="0.2">
      <c r="B6" s="1" t="s">
        <v>85</v>
      </c>
      <c r="C6" s="203">
        <f>Dashboard!G23</f>
        <v>0.06</v>
      </c>
      <c r="D6" s="203">
        <f>1-C6</f>
        <v>0.94</v>
      </c>
      <c r="E6" s="203">
        <f t="shared" ref="E6:BL6" si="3">$D6</f>
        <v>0.94</v>
      </c>
      <c r="F6" s="203">
        <f t="shared" si="3"/>
        <v>0.94</v>
      </c>
      <c r="G6" s="203">
        <f t="shared" si="3"/>
        <v>0.94</v>
      </c>
      <c r="H6" s="203">
        <f t="shared" si="3"/>
        <v>0.94</v>
      </c>
      <c r="I6" s="203">
        <f t="shared" si="3"/>
        <v>0.94</v>
      </c>
      <c r="J6" s="203">
        <f t="shared" si="3"/>
        <v>0.94</v>
      </c>
      <c r="K6" s="203">
        <f t="shared" si="3"/>
        <v>0.94</v>
      </c>
      <c r="L6" s="203">
        <f t="shared" si="3"/>
        <v>0.94</v>
      </c>
      <c r="M6" s="203">
        <f t="shared" si="3"/>
        <v>0.94</v>
      </c>
      <c r="N6" s="203">
        <f t="shared" si="3"/>
        <v>0.94</v>
      </c>
      <c r="O6" s="203">
        <f t="shared" si="3"/>
        <v>0.94</v>
      </c>
      <c r="P6" s="203">
        <f t="shared" si="3"/>
        <v>0.94</v>
      </c>
      <c r="Q6" s="203">
        <f t="shared" si="3"/>
        <v>0.94</v>
      </c>
      <c r="R6" s="203">
        <f t="shared" si="3"/>
        <v>0.94</v>
      </c>
      <c r="S6" s="203">
        <f t="shared" si="3"/>
        <v>0.94</v>
      </c>
      <c r="T6" s="203">
        <f t="shared" si="3"/>
        <v>0.94</v>
      </c>
      <c r="U6" s="203">
        <f t="shared" si="3"/>
        <v>0.94</v>
      </c>
      <c r="V6" s="203">
        <f t="shared" si="3"/>
        <v>0.94</v>
      </c>
      <c r="W6" s="203">
        <f t="shared" si="3"/>
        <v>0.94</v>
      </c>
      <c r="X6" s="203">
        <f t="shared" si="3"/>
        <v>0.94</v>
      </c>
      <c r="Y6" s="203">
        <f t="shared" si="3"/>
        <v>0.94</v>
      </c>
      <c r="Z6" s="203">
        <f t="shared" si="3"/>
        <v>0.94</v>
      </c>
      <c r="AA6" s="203">
        <f t="shared" si="3"/>
        <v>0.94</v>
      </c>
      <c r="AB6" s="203">
        <f t="shared" si="3"/>
        <v>0.94</v>
      </c>
      <c r="AC6" s="203">
        <f t="shared" si="3"/>
        <v>0.94</v>
      </c>
      <c r="AD6" s="203">
        <f t="shared" si="3"/>
        <v>0.94</v>
      </c>
      <c r="AE6" s="203">
        <f t="shared" si="3"/>
        <v>0.94</v>
      </c>
      <c r="AF6" s="203">
        <f t="shared" si="3"/>
        <v>0.94</v>
      </c>
      <c r="AG6" s="203">
        <f t="shared" si="3"/>
        <v>0.94</v>
      </c>
      <c r="AH6" s="203">
        <f t="shared" si="3"/>
        <v>0.94</v>
      </c>
      <c r="AI6" s="203">
        <f t="shared" si="3"/>
        <v>0.94</v>
      </c>
      <c r="AJ6" s="203">
        <f t="shared" si="3"/>
        <v>0.94</v>
      </c>
      <c r="AK6" s="203">
        <f t="shared" si="3"/>
        <v>0.94</v>
      </c>
      <c r="AL6" s="203">
        <f t="shared" si="3"/>
        <v>0.94</v>
      </c>
      <c r="AM6" s="203">
        <f t="shared" si="3"/>
        <v>0.94</v>
      </c>
      <c r="AN6" s="203">
        <f t="shared" si="3"/>
        <v>0.94</v>
      </c>
      <c r="AO6" s="203">
        <f t="shared" si="3"/>
        <v>0.94</v>
      </c>
      <c r="AP6" s="203">
        <f t="shared" si="3"/>
        <v>0.94</v>
      </c>
      <c r="AQ6" s="203">
        <f t="shared" si="3"/>
        <v>0.94</v>
      </c>
      <c r="AR6" s="203">
        <f t="shared" si="3"/>
        <v>0.94</v>
      </c>
      <c r="AS6" s="203">
        <f t="shared" si="3"/>
        <v>0.94</v>
      </c>
      <c r="AT6" s="203">
        <f t="shared" si="3"/>
        <v>0.94</v>
      </c>
      <c r="AU6" s="203">
        <f t="shared" si="3"/>
        <v>0.94</v>
      </c>
      <c r="AV6" s="203">
        <f t="shared" si="3"/>
        <v>0.94</v>
      </c>
      <c r="AW6" s="203">
        <f t="shared" si="3"/>
        <v>0.94</v>
      </c>
      <c r="AX6" s="203">
        <f t="shared" si="3"/>
        <v>0.94</v>
      </c>
      <c r="AY6" s="203">
        <f t="shared" si="3"/>
        <v>0.94</v>
      </c>
      <c r="AZ6" s="203">
        <f t="shared" si="3"/>
        <v>0.94</v>
      </c>
      <c r="BA6" s="203">
        <f t="shared" si="3"/>
        <v>0.94</v>
      </c>
      <c r="BB6" s="203">
        <f t="shared" si="3"/>
        <v>0.94</v>
      </c>
      <c r="BC6" s="203">
        <f t="shared" si="3"/>
        <v>0.94</v>
      </c>
      <c r="BD6" s="203">
        <f t="shared" si="3"/>
        <v>0.94</v>
      </c>
      <c r="BE6" s="203">
        <f t="shared" si="3"/>
        <v>0.94</v>
      </c>
      <c r="BF6" s="203">
        <f t="shared" si="3"/>
        <v>0.94</v>
      </c>
      <c r="BG6" s="203">
        <f t="shared" si="3"/>
        <v>0.94</v>
      </c>
      <c r="BH6" s="203">
        <f t="shared" si="3"/>
        <v>0.94</v>
      </c>
      <c r="BI6" s="203">
        <f t="shared" si="3"/>
        <v>0.94</v>
      </c>
      <c r="BJ6" s="203">
        <f t="shared" si="3"/>
        <v>0.94</v>
      </c>
      <c r="BK6" s="203">
        <f t="shared" si="3"/>
        <v>0.94</v>
      </c>
      <c r="BL6" s="203">
        <f t="shared" si="3"/>
        <v>0.94</v>
      </c>
    </row>
    <row r="7" spans="1:64" s="1" customFormat="1" x14ac:dyDescent="0.2">
      <c r="B7" s="1" t="s">
        <v>152</v>
      </c>
      <c r="C7" s="203">
        <f>Dashboard!F46</f>
        <v>0.15</v>
      </c>
    </row>
    <row r="8" spans="1:64" s="1" customFormat="1" x14ac:dyDescent="0.2">
      <c r="B8" s="7" t="s">
        <v>183</v>
      </c>
      <c r="E8" s="71">
        <f>_xlfn.XLOOKUP(E1,'Insurance Business Model'!$F1:$BN1,'Insurance Business Model'!$F19:$BN19,0,0)*$C$7</f>
        <v>3.6937499999999996</v>
      </c>
      <c r="F8" s="71">
        <f>_xlfn.XLOOKUP(F1,'Insurance Business Model'!$F1:$BN1,'Insurance Business Model'!$F19:$BN19,0,0)*$C$7</f>
        <v>4.4140312499999999</v>
      </c>
      <c r="G8" s="71">
        <f>_xlfn.XLOOKUP(G1,'Insurance Business Model'!$F1:$BN1,'Insurance Business Model'!$F19:$BN19,0,0)*$C$7</f>
        <v>5.1307110937500005</v>
      </c>
      <c r="H8" s="71">
        <f>_xlfn.XLOOKUP(H1,'Insurance Business Model'!$F1:$BN1,'Insurance Business Model'!$F19:$BN19,0,0)*$C$7</f>
        <v>5.8438075382812498</v>
      </c>
      <c r="I8" s="71">
        <f>_xlfn.XLOOKUP(I1,'Insurance Business Model'!$F1:$BN1,'Insurance Business Model'!$F19:$BN19,0,0)*$C$7</f>
        <v>6.5533385005898444</v>
      </c>
      <c r="J8" s="71">
        <f>_xlfn.XLOOKUP(J1,'Insurance Business Model'!$F1:$BN1,'Insurance Business Model'!$F19:$BN19,0,0)*$C$7</f>
        <v>7.2593218080868942</v>
      </c>
      <c r="K8" s="71">
        <f>_xlfn.XLOOKUP(K1,'Insurance Business Model'!$F1:$BN1,'Insurance Business Model'!$F19:$BN19,0,0)*$C$7</f>
        <v>7.9617751990464596</v>
      </c>
      <c r="L8" s="71">
        <f>_xlfn.XLOOKUP(L1,'Insurance Business Model'!$F1:$BN1,'Insurance Business Model'!$F19:$BN19,0,0)*$C$7</f>
        <v>8.6607163230512274</v>
      </c>
      <c r="M8" s="71">
        <f>_xlfn.XLOOKUP(M1,'Insurance Business Model'!$F1:$BN1,'Insurance Business Model'!$F19:$BN19,0,0)*$C$7</f>
        <v>9.3561627414359716</v>
      </c>
      <c r="N8" s="71">
        <f>_xlfn.XLOOKUP(N1,'Insurance Business Model'!$F1:$BN1,'Insurance Business Model'!$F19:$BN19,0,0)*$C$7</f>
        <v>10.048131927728791</v>
      </c>
      <c r="O8" s="71">
        <f>_xlfn.XLOOKUP(O1,'Insurance Business Model'!$F1:$BN1,'Insurance Business Model'!$F19:$BN19,0,0)*$C$7</f>
        <v>10.73664126809015</v>
      </c>
      <c r="P8" s="71">
        <f>_xlfn.XLOOKUP(P1,'Insurance Business Model'!$F1:$BN1,'Insurance Business Model'!$F19:$BN19,0,0)*$C$7</f>
        <v>13.045098040069453</v>
      </c>
      <c r="Q8" s="71">
        <f>_xlfn.XLOOKUP(Q1,'Insurance Business Model'!$F1:$BN1,'Insurance Business Model'!$F19:$BN19,0,0)*$C$7</f>
        <v>13.823622549869107</v>
      </c>
      <c r="R8" s="71">
        <f>_xlfn.XLOOKUP(R1,'Insurance Business Model'!$F1:$BN1,'Insurance Business Model'!$F19:$BN19,0,0)*$C$7</f>
        <v>14.59825443711976</v>
      </c>
      <c r="S8" s="71">
        <f>_xlfn.XLOOKUP(S1,'Insurance Business Model'!$F1:$BN1,'Insurance Business Model'!$F19:$BN19,0,0)*$C$7</f>
        <v>15.369013164934161</v>
      </c>
      <c r="T8" s="71">
        <f>_xlfn.XLOOKUP(T1,'Insurance Business Model'!$F1:$BN1,'Insurance Business Model'!$F19:$BN19,0,0)*$C$7</f>
        <v>16.135918099109492</v>
      </c>
      <c r="U8" s="71">
        <f>_xlfn.XLOOKUP(U1,'Insurance Business Model'!$F1:$BN1,'Insurance Business Model'!$F19:$BN19,0,0)*$C$7</f>
        <v>16.898988508613943</v>
      </c>
      <c r="V8" s="71">
        <f>_xlfn.XLOOKUP(V1,'Insurance Business Model'!$F1:$BN1,'Insurance Business Model'!$F19:$BN19,0,0)*$C$7</f>
        <v>17.658243566070873</v>
      </c>
      <c r="W8" s="71">
        <f>_xlfn.XLOOKUP(W1,'Insurance Business Model'!$F1:$BN1,'Insurance Business Model'!$F19:$BN19,0,0)*$C$7</f>
        <v>18.41370234824052</v>
      </c>
      <c r="X8" s="71">
        <f>_xlfn.XLOOKUP(X1,'Insurance Business Model'!$F1:$BN1,'Insurance Business Model'!$F19:$BN19,0,0)*$C$7</f>
        <v>19.165383836499316</v>
      </c>
      <c r="Y8" s="71">
        <f>_xlfn.XLOOKUP(Y1,'Insurance Business Model'!$F1:$BN1,'Insurance Business Model'!$F19:$BN19,0,0)*$C$7</f>
        <v>19.91330691731682</v>
      </c>
      <c r="Z8" s="71">
        <f>_xlfn.XLOOKUP(Z1,'Insurance Business Model'!$F1:$BN1,'Insurance Business Model'!$F19:$BN19,0,0)*$C$7</f>
        <v>20.657490382730238</v>
      </c>
      <c r="AA8" s="71">
        <f>_xlfn.XLOOKUP(AA1,'Insurance Business Model'!$F1:$BN1,'Insurance Business Model'!$F19:$BN19,0,0)*$C$7</f>
        <v>21.397952930816587</v>
      </c>
      <c r="AB8" s="71">
        <f>_xlfn.XLOOKUP(AB1,'Insurance Business Model'!$F1:$BN1,'Insurance Business Model'!$F19:$BN19,0,0)*$C$7</f>
        <v>24.889255249062725</v>
      </c>
      <c r="AC8" s="71">
        <f>_xlfn.XLOOKUP(AC1,'Insurance Business Model'!$F1:$BN1,'Insurance Business Model'!$F19:$BN19,0,0)*$C$7</f>
        <v>25.713558972817406</v>
      </c>
      <c r="AD8" s="71">
        <f>_xlfn.XLOOKUP(AD1,'Insurance Business Model'!$F1:$BN1,'Insurance Business Model'!$F19:$BN19,0,0)*$C$7</f>
        <v>26.533741177953321</v>
      </c>
      <c r="AE8" s="71">
        <f>_xlfn.XLOOKUP(AE1,'Insurance Business Model'!$F1:$BN1,'Insurance Business Model'!$F19:$BN19,0,0)*$C$7</f>
        <v>27.349822472063554</v>
      </c>
      <c r="AF8" s="71">
        <f>_xlfn.XLOOKUP(AF1,'Insurance Business Model'!$F1:$BN1,'Insurance Business Model'!$F19:$BN19,0,0)*$C$7</f>
        <v>28.161823359703238</v>
      </c>
      <c r="AG8" s="71">
        <f>_xlfn.XLOOKUP(AG1,'Insurance Business Model'!$F1:$BN1,'Insurance Business Model'!$F19:$BN19,0,0)*$C$7</f>
        <v>28.969764242904724</v>
      </c>
      <c r="AH8" s="71">
        <f>_xlfn.XLOOKUP(AH1,'Insurance Business Model'!$F1:$BN1,'Insurance Business Model'!$F19:$BN19,0,0)*$C$7</f>
        <v>29.7736654216902</v>
      </c>
      <c r="AI8" s="71">
        <f>_xlfn.XLOOKUP(AI1,'Insurance Business Model'!$F1:$BN1,'Insurance Business Model'!$F19:$BN19,0,0)*$C$7</f>
        <v>30.573547094581748</v>
      </c>
      <c r="AJ8" s="71">
        <f>_xlfn.XLOOKUP(AJ1,'Insurance Business Model'!$F1:$BN1,'Insurance Business Model'!$F19:$BN19,0,0)*$C$7</f>
        <v>31.369429359108842</v>
      </c>
      <c r="AK8" s="71">
        <f>_xlfn.XLOOKUP(AK1,'Insurance Business Model'!$F1:$BN1,'Insurance Business Model'!$F19:$BN19,0,0)*$C$7</f>
        <v>32.161332212313297</v>
      </c>
      <c r="AL8" s="71">
        <f>_xlfn.XLOOKUP(AL1,'Insurance Business Model'!$F1:$BN1,'Insurance Business Model'!$F19:$BN19,0,0)*$C$7</f>
        <v>32.949275551251731</v>
      </c>
      <c r="AM8" s="71">
        <f>_xlfn.XLOOKUP(AM1,'Insurance Business Model'!$F1:$BN1,'Insurance Business Model'!$F19:$BN19,0,0)*$C$7</f>
        <v>33.733279173495468</v>
      </c>
      <c r="AN8" s="71">
        <f>_xlfn.XLOOKUP(AN1,'Insurance Business Model'!$F1:$BN1,'Insurance Business Model'!$F19:$BN19,0,0)*$C$7</f>
        <v>38.333023480290379</v>
      </c>
      <c r="AO8" s="71">
        <f>_xlfn.XLOOKUP(AO1,'Insurance Business Model'!$F1:$BN1,'Insurance Business Model'!$F19:$BN19,0,0)*$C$7</f>
        <v>39.195108362888924</v>
      </c>
      <c r="AP8" s="71">
        <f>_xlfn.XLOOKUP(AP1,'Insurance Business Model'!$F1:$BN1,'Insurance Business Model'!$F19:$BN19,0,0)*$C$7</f>
        <v>40.052882821074483</v>
      </c>
      <c r="AQ8" s="71">
        <f>_xlfn.XLOOKUP(AQ1,'Insurance Business Model'!$F1:$BN1,'Insurance Business Model'!$F19:$BN19,0,0)*$C$7</f>
        <v>40.906368406969108</v>
      </c>
      <c r="AR8" s="71">
        <f>_xlfn.XLOOKUP(AR1,'Insurance Business Model'!$F1:$BN1,'Insurance Business Model'!$F19:$BN19,0,0)*$C$7</f>
        <v>41.755586564934269</v>
      </c>
      <c r="AS8" s="71">
        <f>_xlfn.XLOOKUP(AS1,'Insurance Business Model'!$F1:$BN1,'Insurance Business Model'!$F19:$BN19,0,0)*$C$7</f>
        <v>42.600558632109589</v>
      </c>
      <c r="AT8" s="71">
        <f>_xlfn.XLOOKUP(AT1,'Insurance Business Model'!$F1:$BN1,'Insurance Business Model'!$F19:$BN19,0,0)*$C$7</f>
        <v>43.441305838949049</v>
      </c>
      <c r="AU8" s="71">
        <f>_xlfn.XLOOKUP(AU1,'Insurance Business Model'!$F1:$BN1,'Insurance Business Model'!$F19:$BN19,0,0)*$C$7</f>
        <v>44.277849309754302</v>
      </c>
      <c r="AV8" s="71">
        <f>_xlfn.XLOOKUP(AV1,'Insurance Business Model'!$F1:$BN1,'Insurance Business Model'!$F19:$BN19,0,0)*$C$7</f>
        <v>45.110210063205528</v>
      </c>
      <c r="AW8" s="71">
        <f>_xlfn.XLOOKUP(AW1,'Insurance Business Model'!$F1:$BN1,'Insurance Business Model'!$F19:$BN19,0,0)*$C$7</f>
        <v>45.938409012889501</v>
      </c>
      <c r="AX8" s="71">
        <f>_xlfn.XLOOKUP(AX1,'Insurance Business Model'!$F1:$BN1,'Insurance Business Model'!$F19:$BN19,0,0)*$C$7</f>
        <v>46.762466967825048</v>
      </c>
      <c r="AY8" s="71">
        <f>_xlfn.XLOOKUP(AY1,'Insurance Business Model'!$F1:$BN1,'Insurance Business Model'!$F19:$BN19,0,0)*$C$7</f>
        <v>47.58240463298592</v>
      </c>
      <c r="AZ8" s="71">
        <f>_xlfn.XLOOKUP(AZ1,'Insurance Business Model'!$F1:$BN1,'Insurance Business Model'!$F19:$BN19,0,0)*$C$7</f>
        <v>53.220843296920577</v>
      </c>
      <c r="BA8" s="71">
        <f>_xlfn.XLOOKUP(BA1,'Insurance Business Model'!$F1:$BN1,'Insurance Business Model'!$F19:$BN19,0,0)*$C$7</f>
        <v>54.113489080435976</v>
      </c>
      <c r="BB8" s="71">
        <f>_xlfn.XLOOKUP(BB1,'Insurance Business Model'!$F1:$BN1,'Insurance Business Model'!$F19:$BN19,0,0)*$C$7</f>
        <v>55.001671635033794</v>
      </c>
      <c r="BC8" s="71">
        <f>_xlfn.XLOOKUP(BC1,'Insurance Business Model'!$F1:$BN1,'Insurance Business Model'!$F19:$BN19,0,0)*$C$7</f>
        <v>55.885413276858628</v>
      </c>
      <c r="BD8" s="71">
        <f>_xlfn.XLOOKUP(BD1,'Insurance Business Model'!$F1:$BN1,'Insurance Business Model'!$F19:$BN19,0,0)*$C$7</f>
        <v>56.764736210474346</v>
      </c>
      <c r="BE8" s="71">
        <f>_xlfn.XLOOKUP(BE1,'Insurance Business Model'!$F1:$BN1,'Insurance Business Model'!$F19:$BN19,0,0)*$C$7</f>
        <v>57.639662529421969</v>
      </c>
      <c r="BF8" s="71">
        <f>_xlfn.XLOOKUP(BF1,'Insurance Business Model'!$F1:$BN1,'Insurance Business Model'!$F19:$BN19,0,0)*$C$7</f>
        <v>58.510214216774855</v>
      </c>
      <c r="BG8" s="71">
        <f>_xlfn.XLOOKUP(BG1,'Insurance Business Model'!$F1:$BN1,'Insurance Business Model'!$F19:$BN19,0,0)*$C$7</f>
        <v>59.376413145690982</v>
      </c>
      <c r="BH8" s="71">
        <f>_xlfn.XLOOKUP(BH1,'Insurance Business Model'!$F1:$BN1,'Insurance Business Model'!$F19:$BN19,0,0)*$C$7</f>
        <v>60.238281079962526</v>
      </c>
      <c r="BI8" s="71">
        <f>_xlfn.XLOOKUP(BI1,'Insurance Business Model'!$F1:$BN1,'Insurance Business Model'!$F19:$BN19,0,0)*$C$7</f>
        <v>61.095839674562711</v>
      </c>
      <c r="BJ8" s="71">
        <f>_xlfn.XLOOKUP(BJ1,'Insurance Business Model'!$F1:$BN1,'Insurance Business Model'!$F19:$BN19,0,0)*$C$7</f>
        <v>61.949110476189894</v>
      </c>
      <c r="BK8" s="71">
        <f>_xlfn.XLOOKUP(BK1,'Insurance Business Model'!$F1:$BN1,'Insurance Business Model'!$F19:$BN19,0,0)*$C$7</f>
        <v>62.798114923808939</v>
      </c>
      <c r="BL8" s="71">
        <f>_xlfn.XLOOKUP(BL1,'Insurance Business Model'!$F1:$BN1,'Insurance Business Model'!$F19:$BN19,0,0)*$C$7</f>
        <v>63.642874349189889</v>
      </c>
    </row>
    <row r="9" spans="1:64" s="1" customFormat="1" x14ac:dyDescent="0.2">
      <c r="B9" s="189" t="s">
        <v>117</v>
      </c>
      <c r="C9" s="190">
        <f>'Pricing Model'!AB7</f>
        <v>250000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</row>
    <row r="10" spans="1:64" s="1" customFormat="1" x14ac:dyDescent="0.2">
      <c r="B10" s="7" t="s">
        <v>184</v>
      </c>
      <c r="C10" s="190">
        <f>'Reg25'!C9</f>
        <v>9000</v>
      </c>
      <c r="E10" s="191">
        <f>SUM(E13:E72)</f>
        <v>3.6937499999999996</v>
      </c>
      <c r="F10" s="191">
        <f t="shared" ref="F10:BL10" si="4">SUM(F13:F72)</f>
        <v>4.4140312499999999</v>
      </c>
      <c r="G10" s="191">
        <f t="shared" si="4"/>
        <v>5.1307110937500005</v>
      </c>
      <c r="H10" s="191">
        <f t="shared" si="4"/>
        <v>5.8438075382812498</v>
      </c>
      <c r="I10" s="191">
        <f t="shared" si="4"/>
        <v>6.5533385005898444</v>
      </c>
      <c r="J10" s="191">
        <f t="shared" si="4"/>
        <v>7.2593218080868942</v>
      </c>
      <c r="K10" s="191">
        <f t="shared" si="4"/>
        <v>7.9617751990464596</v>
      </c>
      <c r="L10" s="191">
        <f t="shared" si="4"/>
        <v>8.6607163230512274</v>
      </c>
      <c r="M10" s="191">
        <f t="shared" si="4"/>
        <v>9.3561627414359716</v>
      </c>
      <c r="N10" s="191">
        <f t="shared" si="4"/>
        <v>10.048131927728791</v>
      </c>
      <c r="O10" s="191">
        <f t="shared" si="4"/>
        <v>10.73664126809015</v>
      </c>
      <c r="P10" s="191">
        <f t="shared" si="4"/>
        <v>13.045098040069453</v>
      </c>
      <c r="Q10" s="191">
        <f t="shared" si="4"/>
        <v>13.823622549869107</v>
      </c>
      <c r="R10" s="191">
        <f t="shared" si="4"/>
        <v>14.59825443711976</v>
      </c>
      <c r="S10" s="191">
        <f t="shared" si="4"/>
        <v>15.369013164934161</v>
      </c>
      <c r="T10" s="191">
        <f>SUM(T13:T72)</f>
        <v>16.135918099109492</v>
      </c>
      <c r="U10" s="191">
        <f t="shared" si="4"/>
        <v>16.898988508613943</v>
      </c>
      <c r="V10" s="191">
        <f>SUM(V13:V72)</f>
        <v>17.658243566070873</v>
      </c>
      <c r="W10" s="191">
        <f>SUM(W13:W72)</f>
        <v>18.41370234824052</v>
      </c>
      <c r="X10" s="191">
        <f t="shared" si="4"/>
        <v>19.165383836499316</v>
      </c>
      <c r="Y10" s="191">
        <f>SUM(Y13:Y72)</f>
        <v>19.91330691731682</v>
      </c>
      <c r="Z10" s="191">
        <f t="shared" si="4"/>
        <v>20.657490382730238</v>
      </c>
      <c r="AA10" s="191">
        <f t="shared" si="4"/>
        <v>21.397952930816587</v>
      </c>
      <c r="AB10" s="191">
        <f t="shared" si="4"/>
        <v>24.889255249062725</v>
      </c>
      <c r="AC10" s="191">
        <f>SUM(AC13:AC72)</f>
        <v>25.713558972817406</v>
      </c>
      <c r="AD10" s="191">
        <f t="shared" si="4"/>
        <v>26.533741177953321</v>
      </c>
      <c r="AE10" s="191">
        <f t="shared" si="4"/>
        <v>27.349822472063554</v>
      </c>
      <c r="AF10" s="191">
        <f t="shared" si="4"/>
        <v>28.161823359703238</v>
      </c>
      <c r="AG10" s="191">
        <f t="shared" si="4"/>
        <v>28.969764242904724</v>
      </c>
      <c r="AH10" s="191">
        <f t="shared" si="4"/>
        <v>29.7736654216902</v>
      </c>
      <c r="AI10" s="191">
        <f t="shared" si="4"/>
        <v>30.573547094581748</v>
      </c>
      <c r="AJ10" s="191">
        <f t="shared" si="4"/>
        <v>31.369429359108842</v>
      </c>
      <c r="AK10" s="191">
        <f t="shared" si="4"/>
        <v>32.161332212313297</v>
      </c>
      <c r="AL10" s="191">
        <f t="shared" si="4"/>
        <v>32.949275551251731</v>
      </c>
      <c r="AM10" s="191">
        <f t="shared" si="4"/>
        <v>33.733279173495468</v>
      </c>
      <c r="AN10" s="191">
        <f t="shared" si="4"/>
        <v>38.333023480290379</v>
      </c>
      <c r="AO10" s="191">
        <f t="shared" si="4"/>
        <v>39.195108362888924</v>
      </c>
      <c r="AP10" s="191">
        <f t="shared" si="4"/>
        <v>40.052882821074483</v>
      </c>
      <c r="AQ10" s="191">
        <f t="shared" si="4"/>
        <v>40.906368406969108</v>
      </c>
      <c r="AR10" s="191">
        <f t="shared" si="4"/>
        <v>41.755586564934269</v>
      </c>
      <c r="AS10" s="191">
        <f t="shared" si="4"/>
        <v>42.600558632109589</v>
      </c>
      <c r="AT10" s="191">
        <f t="shared" si="4"/>
        <v>43.441305838949049</v>
      </c>
      <c r="AU10" s="191">
        <f t="shared" si="4"/>
        <v>44.277849309754302</v>
      </c>
      <c r="AV10" s="191">
        <f t="shared" si="4"/>
        <v>45.110210063205528</v>
      </c>
      <c r="AW10" s="191">
        <f t="shared" si="4"/>
        <v>45.938409012889501</v>
      </c>
      <c r="AX10" s="191">
        <f t="shared" si="4"/>
        <v>46.762466967825048</v>
      </c>
      <c r="AY10" s="191">
        <f t="shared" si="4"/>
        <v>47.58240463298592</v>
      </c>
      <c r="AZ10" s="191">
        <f t="shared" si="4"/>
        <v>53.220843296920577</v>
      </c>
      <c r="BA10" s="191">
        <f t="shared" si="4"/>
        <v>54.113489080435976</v>
      </c>
      <c r="BB10" s="191">
        <f t="shared" si="4"/>
        <v>55.001671635033794</v>
      </c>
      <c r="BC10" s="191">
        <f t="shared" si="4"/>
        <v>55.885413276858628</v>
      </c>
      <c r="BD10" s="191">
        <f t="shared" si="4"/>
        <v>56.764736210474346</v>
      </c>
      <c r="BE10" s="191">
        <f t="shared" si="4"/>
        <v>57.639662529421969</v>
      </c>
      <c r="BF10" s="191">
        <f t="shared" si="4"/>
        <v>58.510214216774855</v>
      </c>
      <c r="BG10" s="191">
        <f t="shared" si="4"/>
        <v>59.376413145690982</v>
      </c>
      <c r="BH10" s="191">
        <f t="shared" si="4"/>
        <v>60.238281079962526</v>
      </c>
      <c r="BI10" s="191">
        <f t="shared" si="4"/>
        <v>61.095839674562711</v>
      </c>
      <c r="BJ10" s="191">
        <f t="shared" si="4"/>
        <v>61.949110476189894</v>
      </c>
      <c r="BK10" s="191">
        <f t="shared" si="4"/>
        <v>62.798114923808939</v>
      </c>
      <c r="BL10" s="191">
        <f t="shared" si="4"/>
        <v>63.642874349189889</v>
      </c>
    </row>
    <row r="11" spans="1:64" s="1" customFormat="1" x14ac:dyDescent="0.2">
      <c r="B11" s="1" t="s">
        <v>110</v>
      </c>
      <c r="E11" s="190">
        <f>E10*$C$9</f>
        <v>923437.49999999988</v>
      </c>
      <c r="F11" s="190">
        <f t="shared" ref="F11:BL11" si="5">F10*$C$9</f>
        <v>1103507.8125</v>
      </c>
      <c r="G11" s="190">
        <f>G10*$C$9</f>
        <v>1282677.7734375</v>
      </c>
      <c r="H11" s="190">
        <f t="shared" si="5"/>
        <v>1460951.8845703125</v>
      </c>
      <c r="I11" s="190">
        <f t="shared" si="5"/>
        <v>1638334.6251474612</v>
      </c>
      <c r="J11" s="190">
        <f t="shared" si="5"/>
        <v>1814830.4520217236</v>
      </c>
      <c r="K11" s="190">
        <f t="shared" si="5"/>
        <v>1990443.799761615</v>
      </c>
      <c r="L11" s="190">
        <f t="shared" si="5"/>
        <v>2165179.0807628068</v>
      </c>
      <c r="M11" s="190">
        <f>M10*$C$9</f>
        <v>2339040.6853589928</v>
      </c>
      <c r="N11" s="190">
        <f t="shared" si="5"/>
        <v>2512032.9819321977</v>
      </c>
      <c r="O11" s="190">
        <f t="shared" si="5"/>
        <v>2684160.3170225373</v>
      </c>
      <c r="P11" s="190">
        <f>P10*$C$9</f>
        <v>3261274.5100173634</v>
      </c>
      <c r="Q11" s="190">
        <f t="shared" si="5"/>
        <v>3455905.6374672768</v>
      </c>
      <c r="R11" s="190">
        <f t="shared" si="5"/>
        <v>3649563.6092799399</v>
      </c>
      <c r="S11" s="190">
        <f t="shared" si="5"/>
        <v>3842253.2912335405</v>
      </c>
      <c r="T11" s="190">
        <f t="shared" si="5"/>
        <v>4033979.5247773733</v>
      </c>
      <c r="U11" s="190">
        <f t="shared" si="5"/>
        <v>4224747.127153486</v>
      </c>
      <c r="V11" s="190">
        <f t="shared" si="5"/>
        <v>4414560.8915177183</v>
      </c>
      <c r="W11" s="190">
        <f t="shared" si="5"/>
        <v>4603425.5870601302</v>
      </c>
      <c r="X11" s="190">
        <f t="shared" si="5"/>
        <v>4791345.9591248287</v>
      </c>
      <c r="Y11" s="190">
        <f t="shared" si="5"/>
        <v>4978326.7293292051</v>
      </c>
      <c r="Z11" s="190">
        <f t="shared" si="5"/>
        <v>5164372.5956825595</v>
      </c>
      <c r="AA11" s="190">
        <f t="shared" si="5"/>
        <v>5349488.2327041468</v>
      </c>
      <c r="AB11" s="190">
        <f t="shared" si="5"/>
        <v>6222313.8122656811</v>
      </c>
      <c r="AC11" s="190">
        <f t="shared" si="5"/>
        <v>6428389.7432043515</v>
      </c>
      <c r="AD11" s="190">
        <f t="shared" si="5"/>
        <v>6633435.2944883304</v>
      </c>
      <c r="AE11" s="190">
        <f t="shared" si="5"/>
        <v>6837455.6180158881</v>
      </c>
      <c r="AF11" s="190">
        <f t="shared" si="5"/>
        <v>7040455.8399258098</v>
      </c>
      <c r="AG11" s="190">
        <f t="shared" si="5"/>
        <v>7242441.0607261807</v>
      </c>
      <c r="AH11" s="190">
        <f t="shared" si="5"/>
        <v>7443416.3554225499</v>
      </c>
      <c r="AI11" s="190">
        <f t="shared" si="5"/>
        <v>7643386.7736454373</v>
      </c>
      <c r="AJ11" s="190">
        <f t="shared" si="5"/>
        <v>7842357.3397772107</v>
      </c>
      <c r="AK11" s="190">
        <f t="shared" si="5"/>
        <v>8040333.0530783245</v>
      </c>
      <c r="AL11" s="190">
        <f>AL10*$C$9</f>
        <v>8237318.887812933</v>
      </c>
      <c r="AM11" s="190">
        <f t="shared" si="5"/>
        <v>8433319.7933738679</v>
      </c>
      <c r="AN11" s="190">
        <f t="shared" si="5"/>
        <v>9583255.8700725939</v>
      </c>
      <c r="AO11" s="190">
        <f t="shared" si="5"/>
        <v>9798777.0907222312</v>
      </c>
      <c r="AP11" s="190">
        <f t="shared" si="5"/>
        <v>10013220.705268621</v>
      </c>
      <c r="AQ11" s="190">
        <f t="shared" si="5"/>
        <v>10226592.101742277</v>
      </c>
      <c r="AR11" s="190">
        <f t="shared" si="5"/>
        <v>10438896.641233567</v>
      </c>
      <c r="AS11" s="190">
        <f t="shared" si="5"/>
        <v>10650139.658027397</v>
      </c>
      <c r="AT11" s="190">
        <f t="shared" si="5"/>
        <v>10860326.459737262</v>
      </c>
      <c r="AU11" s="190">
        <f t="shared" si="5"/>
        <v>11069462.327438576</v>
      </c>
      <c r="AV11" s="190">
        <f t="shared" si="5"/>
        <v>11277552.515801381</v>
      </c>
      <c r="AW11" s="190">
        <f t="shared" si="5"/>
        <v>11484602.253222376</v>
      </c>
      <c r="AX11" s="190">
        <f t="shared" si="5"/>
        <v>11690616.741956262</v>
      </c>
      <c r="AY11" s="190">
        <f t="shared" si="5"/>
        <v>11895601.15824648</v>
      </c>
      <c r="AZ11" s="190">
        <f t="shared" si="5"/>
        <v>13305210.824230144</v>
      </c>
      <c r="BA11" s="190">
        <f t="shared" si="5"/>
        <v>13528372.270108994</v>
      </c>
      <c r="BB11" s="190">
        <f t="shared" si="5"/>
        <v>13750417.908758448</v>
      </c>
      <c r="BC11" s="190">
        <f t="shared" si="5"/>
        <v>13971353.319214657</v>
      </c>
      <c r="BD11" s="190">
        <f t="shared" si="5"/>
        <v>14191184.052618587</v>
      </c>
      <c r="BE11" s="190">
        <f t="shared" si="5"/>
        <v>14409915.632355493</v>
      </c>
      <c r="BF11" s="190">
        <f t="shared" si="5"/>
        <v>14627553.554193715</v>
      </c>
      <c r="BG11" s="190">
        <f t="shared" si="5"/>
        <v>14844103.286422746</v>
      </c>
      <c r="BH11" s="190">
        <f t="shared" si="5"/>
        <v>15059570.269990632</v>
      </c>
      <c r="BI11" s="190">
        <f t="shared" si="5"/>
        <v>15273959.918640677</v>
      </c>
      <c r="BJ11" s="190">
        <f t="shared" si="5"/>
        <v>15487277.619047474</v>
      </c>
      <c r="BK11" s="190">
        <f t="shared" si="5"/>
        <v>15699528.730952235</v>
      </c>
      <c r="BL11" s="190">
        <f t="shared" si="5"/>
        <v>15910718.587297471</v>
      </c>
    </row>
    <row r="12" spans="1:64" s="1" customFormat="1" x14ac:dyDescent="0.2">
      <c r="B12" s="192" t="s">
        <v>92</v>
      </c>
      <c r="C12" s="291"/>
      <c r="E12" s="190">
        <f>$C$9*E8*Dashboard!$G25</f>
        <v>57714.843749999993</v>
      </c>
      <c r="F12" s="190">
        <f>$C$9*F8*Dashboard!$G25</f>
        <v>68969.23828125</v>
      </c>
      <c r="G12" s="190">
        <f>$C$9*G8*Dashboard!$G25</f>
        <v>80167.36083984375</v>
      </c>
      <c r="H12" s="190">
        <f>$C$9*H8*Dashboard!$G25</f>
        <v>91309.492785644528</v>
      </c>
      <c r="I12" s="190">
        <f>$C$9*I8*Dashboard!$G25</f>
        <v>102395.91407171632</v>
      </c>
      <c r="J12" s="190">
        <f>$C$9*J8*Dashboard!$G25</f>
        <v>113426.90325135773</v>
      </c>
      <c r="K12" s="190">
        <f>$C$9*K8*Dashboard!$G25</f>
        <v>124402.73748510094</v>
      </c>
      <c r="L12" s="190">
        <f>$C$9*L8*Dashboard!$G25</f>
        <v>135323.69254767543</v>
      </c>
      <c r="M12" s="190">
        <f>$C$9*M8*Dashboard!$G25</f>
        <v>146190.04283493705</v>
      </c>
      <c r="N12" s="190">
        <f>$C$9*N8*Dashboard!$G25</f>
        <v>157002.06137076236</v>
      </c>
      <c r="O12" s="190">
        <f>$C$9*O8*Dashboard!$G25</f>
        <v>167760.01981390858</v>
      </c>
      <c r="P12" s="190">
        <f>$C$9*P8*Dashboard!$G25</f>
        <v>203829.65687608521</v>
      </c>
      <c r="Q12" s="190">
        <f>$C$9*Q8*Dashboard!$G25</f>
        <v>215994.1023417048</v>
      </c>
      <c r="R12" s="190">
        <f>$C$9*R8*Dashboard!$G25</f>
        <v>228097.72557999624</v>
      </c>
      <c r="S12" s="190">
        <f>$C$9*S8*Dashboard!$G25</f>
        <v>240140.83070209628</v>
      </c>
      <c r="T12" s="190">
        <f>$C$9*T8*Dashboard!$G25</f>
        <v>252123.72029858583</v>
      </c>
      <c r="U12" s="190">
        <f>$C$9*U8*Dashboard!$G25</f>
        <v>264046.69544709288</v>
      </c>
      <c r="V12" s="190">
        <f>$C$9*V8*Dashboard!$G25</f>
        <v>275910.0557198574</v>
      </c>
      <c r="W12" s="190">
        <f>$C$9*W8*Dashboard!$G25</f>
        <v>287714.09919125814</v>
      </c>
      <c r="X12" s="190">
        <f>$C$9*X8*Dashboard!$G25</f>
        <v>299459.12244530179</v>
      </c>
      <c r="Y12" s="190">
        <f>$C$9*Y8*Dashboard!$G25</f>
        <v>311145.42058307532</v>
      </c>
      <c r="Z12" s="190">
        <f>$C$9*Z8*Dashboard!$G25</f>
        <v>322773.28723015997</v>
      </c>
      <c r="AA12" s="190">
        <f>$C$9*AA8*Dashboard!$G25</f>
        <v>334343.01454400917</v>
      </c>
      <c r="AB12" s="190">
        <f>$C$9*AB8*Dashboard!$G25</f>
        <v>388894.61326660507</v>
      </c>
      <c r="AC12" s="190">
        <f>$C$9*AC8*Dashboard!$G25</f>
        <v>401774.35895027197</v>
      </c>
      <c r="AD12" s="190">
        <f>$C$9*AD8*Dashboard!$G25</f>
        <v>414589.70590552065</v>
      </c>
      <c r="AE12" s="190">
        <f>$C$9*AE8*Dashboard!$G25</f>
        <v>427340.97612599301</v>
      </c>
      <c r="AF12" s="190">
        <f>$C$9*AF8*Dashboard!$G25</f>
        <v>440028.48999536311</v>
      </c>
      <c r="AG12" s="190">
        <f>$C$9*AG8*Dashboard!$G25</f>
        <v>452652.56629538629</v>
      </c>
      <c r="AH12" s="190">
        <f>$C$9*AH8*Dashboard!$G25</f>
        <v>465213.52221390937</v>
      </c>
      <c r="AI12" s="190">
        <f>$C$9*AI8*Dashboard!$G25</f>
        <v>477711.67335283983</v>
      </c>
      <c r="AJ12" s="190">
        <f>$C$9*AJ8*Dashboard!$G25</f>
        <v>490147.33373607567</v>
      </c>
      <c r="AK12" s="190">
        <f>$C$9*AK8*Dashboard!$G25</f>
        <v>502520.81581739528</v>
      </c>
      <c r="AL12" s="190">
        <f>$C$9*AL8*Dashboard!$G25</f>
        <v>514832.43048830831</v>
      </c>
      <c r="AM12" s="190">
        <f>$C$9*AM8*Dashboard!$G25</f>
        <v>527082.48708586674</v>
      </c>
      <c r="AN12" s="190">
        <f>$C$9*AN8*Dashboard!$G25</f>
        <v>598953.49187953712</v>
      </c>
      <c r="AO12" s="190">
        <f>$C$9*AO8*Dashboard!$G25</f>
        <v>612423.56817013945</v>
      </c>
      <c r="AP12" s="190">
        <f>$C$9*AP8*Dashboard!$G25</f>
        <v>625826.29407928884</v>
      </c>
      <c r="AQ12" s="190">
        <f>$C$9*AQ8*Dashboard!$G25</f>
        <v>639162.00635889231</v>
      </c>
      <c r="AR12" s="190">
        <f>$C$9*AR8*Dashboard!$G25</f>
        <v>652431.04007709795</v>
      </c>
      <c r="AS12" s="190">
        <f>$C$9*AS8*Dashboard!$G25</f>
        <v>665633.72862671234</v>
      </c>
      <c r="AT12" s="190">
        <f>$C$9*AT8*Dashboard!$G25</f>
        <v>678770.40373357886</v>
      </c>
      <c r="AU12" s="190">
        <f>$C$9*AU8*Dashboard!$G25</f>
        <v>691841.39546491101</v>
      </c>
      <c r="AV12" s="190">
        <f>$C$9*AV8*Dashboard!$G25</f>
        <v>704847.03223758633</v>
      </c>
      <c r="AW12" s="190">
        <f>$C$9*AW8*Dashboard!$G25</f>
        <v>717787.64082639851</v>
      </c>
      <c r="AX12" s="190">
        <f>$C$9*AX8*Dashboard!$G25</f>
        <v>730663.54637226637</v>
      </c>
      <c r="AY12" s="190">
        <f>$C$9*AY8*Dashboard!$G25</f>
        <v>743475.072390405</v>
      </c>
      <c r="AZ12" s="190">
        <f>$C$9*AZ8*Dashboard!$G25</f>
        <v>831575.67651438399</v>
      </c>
      <c r="BA12" s="190">
        <f>$C$9*BA8*Dashboard!$G25</f>
        <v>845523.26688181213</v>
      </c>
      <c r="BB12" s="190">
        <f>$C$9*BB8*Dashboard!$G25</f>
        <v>859401.11929740303</v>
      </c>
      <c r="BC12" s="190">
        <f>$C$9*BC8*Dashboard!$G25</f>
        <v>873209.58245091606</v>
      </c>
      <c r="BD12" s="190">
        <f>$C$9*BD8*Dashboard!$G25</f>
        <v>886949.00328866171</v>
      </c>
      <c r="BE12" s="190">
        <f>$C$9*BE8*Dashboard!$G25</f>
        <v>900619.72702221829</v>
      </c>
      <c r="BF12" s="190">
        <f>$C$9*BF8*Dashboard!$G25</f>
        <v>914222.09713710716</v>
      </c>
      <c r="BG12" s="190">
        <f>$C$9*BG8*Dashboard!$G25</f>
        <v>927756.45540142164</v>
      </c>
      <c r="BH12" s="190">
        <f>$C$9*BH8*Dashboard!$G25</f>
        <v>941223.14187441452</v>
      </c>
      <c r="BI12" s="190">
        <f>$C$9*BI8*Dashboard!$G25</f>
        <v>954622.49491504231</v>
      </c>
      <c r="BJ12" s="190">
        <f>$C$9*BJ8*Dashboard!$G25</f>
        <v>967954.85119046713</v>
      </c>
      <c r="BK12" s="190">
        <f>$C$9*BK8*Dashboard!$G25</f>
        <v>981220.54568451468</v>
      </c>
      <c r="BL12" s="190">
        <f>$C$9*BL8*Dashboard!$G25</f>
        <v>994419.91170609195</v>
      </c>
    </row>
    <row r="13" spans="1:64" x14ac:dyDescent="0.2">
      <c r="C13" s="193">
        <v>1</v>
      </c>
      <c r="E13" s="194">
        <f>E$8</f>
        <v>3.6937499999999996</v>
      </c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x14ac:dyDescent="0.2">
      <c r="C14" s="193">
        <v>2</v>
      </c>
      <c r="F14" s="194">
        <f>F$8</f>
        <v>4.4140312499999999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x14ac:dyDescent="0.2">
      <c r="C15" s="193">
        <v>3</v>
      </c>
      <c r="G15" s="194">
        <f>G$8</f>
        <v>5.1307110937500005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x14ac:dyDescent="0.2">
      <c r="C16" s="193">
        <v>4</v>
      </c>
      <c r="H16" s="194">
        <f>H$8</f>
        <v>5.8438075382812498</v>
      </c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3:64" x14ac:dyDescent="0.2">
      <c r="C17" s="193">
        <v>5</v>
      </c>
      <c r="I17" s="194">
        <f>I$8</f>
        <v>6.5533385005898444</v>
      </c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3:64" x14ac:dyDescent="0.2">
      <c r="C18" s="193">
        <v>6</v>
      </c>
      <c r="J18" s="194">
        <f>J$8</f>
        <v>7.2593218080868942</v>
      </c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3:64" x14ac:dyDescent="0.2">
      <c r="C19" s="193">
        <v>7</v>
      </c>
      <c r="K19" s="194">
        <f>K$8</f>
        <v>7.9617751990464596</v>
      </c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3:64" x14ac:dyDescent="0.2">
      <c r="C20" s="193">
        <v>8</v>
      </c>
      <c r="L20" s="194">
        <f>L$8</f>
        <v>8.6607163230512274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3:64" x14ac:dyDescent="0.2">
      <c r="C21" s="193">
        <v>9</v>
      </c>
      <c r="M21" s="194">
        <f>M$8</f>
        <v>9.3561627414359716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3:64" x14ac:dyDescent="0.2">
      <c r="C22" s="193">
        <v>10</v>
      </c>
      <c r="N22" s="194">
        <f>N$8</f>
        <v>10.048131927728791</v>
      </c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3:64" x14ac:dyDescent="0.2">
      <c r="C23" s="193">
        <v>11</v>
      </c>
      <c r="O23" s="194">
        <f>O$8</f>
        <v>10.73664126809015</v>
      </c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3:64" x14ac:dyDescent="0.2">
      <c r="C24" s="193">
        <v>12</v>
      </c>
      <c r="P24" s="194">
        <f>P$8</f>
        <v>13.045098040069453</v>
      </c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3:64" x14ac:dyDescent="0.2">
      <c r="C25" s="193">
        <v>13</v>
      </c>
      <c r="Q25" s="194">
        <f>Q$8</f>
        <v>13.823622549869107</v>
      </c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3:64" x14ac:dyDescent="0.2">
      <c r="C26" s="193">
        <v>14</v>
      </c>
      <c r="R26" s="194">
        <f>R$8</f>
        <v>14.59825443711976</v>
      </c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3:64" x14ac:dyDescent="0.2">
      <c r="C27" s="193">
        <v>15</v>
      </c>
      <c r="S27" s="194">
        <f>S$8</f>
        <v>15.369013164934161</v>
      </c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3:64" x14ac:dyDescent="0.2">
      <c r="C28" s="193">
        <v>16</v>
      </c>
      <c r="T28" s="194">
        <f>T$8</f>
        <v>16.135918099109492</v>
      </c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3:64" x14ac:dyDescent="0.2">
      <c r="C29" s="193">
        <v>17</v>
      </c>
      <c r="U29" s="194">
        <f>U$8</f>
        <v>16.898988508613943</v>
      </c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3:64" x14ac:dyDescent="0.2">
      <c r="C30" s="193">
        <v>18</v>
      </c>
      <c r="V30" s="194">
        <f>V$8</f>
        <v>17.658243566070873</v>
      </c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3:64" x14ac:dyDescent="0.2">
      <c r="C31" s="193">
        <v>19</v>
      </c>
      <c r="W31" s="194">
        <f>W$8</f>
        <v>18.41370234824052</v>
      </c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3:64" x14ac:dyDescent="0.2">
      <c r="C32" s="193">
        <v>20</v>
      </c>
      <c r="X32" s="194">
        <f>X$8</f>
        <v>19.165383836499316</v>
      </c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3:64" x14ac:dyDescent="0.2">
      <c r="C33" s="193">
        <v>21</v>
      </c>
      <c r="Y33" s="194">
        <f>Y$8</f>
        <v>19.91330691731682</v>
      </c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3:64" x14ac:dyDescent="0.2">
      <c r="C34" s="193">
        <v>22</v>
      </c>
      <c r="Z34" s="194">
        <f>Z$8</f>
        <v>20.657490382730238</v>
      </c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3:64" x14ac:dyDescent="0.2">
      <c r="C35" s="193">
        <v>23</v>
      </c>
      <c r="AA35" s="194">
        <f>AA$8</f>
        <v>21.397952930816587</v>
      </c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3:64" x14ac:dyDescent="0.2">
      <c r="C36" s="193">
        <v>24</v>
      </c>
      <c r="AB36" s="194">
        <f>AB$8</f>
        <v>24.889255249062725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3:64" x14ac:dyDescent="0.2">
      <c r="C37" s="193">
        <v>25</v>
      </c>
      <c r="AC37" s="194">
        <f>AC$8</f>
        <v>25.713558972817406</v>
      </c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3:64" x14ac:dyDescent="0.2">
      <c r="C38" s="193">
        <v>26</v>
      </c>
      <c r="AD38" s="194">
        <f>AD$8</f>
        <v>26.533741177953321</v>
      </c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3:64" x14ac:dyDescent="0.2">
      <c r="C39" s="193">
        <v>27</v>
      </c>
      <c r="AE39" s="194">
        <f>AE$8</f>
        <v>27.349822472063554</v>
      </c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3:64" x14ac:dyDescent="0.2">
      <c r="C40" s="193">
        <v>28</v>
      </c>
      <c r="AF40" s="194">
        <f>AF$8</f>
        <v>28.161823359703238</v>
      </c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3:64" x14ac:dyDescent="0.2">
      <c r="C41" s="193">
        <v>29</v>
      </c>
      <c r="AG41" s="194">
        <f>AG$8</f>
        <v>28.969764242904724</v>
      </c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3:64" x14ac:dyDescent="0.2">
      <c r="C42" s="193">
        <v>30</v>
      </c>
      <c r="AH42" s="194">
        <f>AH$8</f>
        <v>29.7736654216902</v>
      </c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3:64" x14ac:dyDescent="0.2">
      <c r="C43" s="193">
        <v>31</v>
      </c>
      <c r="AI43" s="194">
        <f>AI$8</f>
        <v>30.573547094581748</v>
      </c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3:64" x14ac:dyDescent="0.2">
      <c r="C44" s="193">
        <v>32</v>
      </c>
      <c r="AJ44" s="194">
        <f>AJ$8</f>
        <v>31.369429359108842</v>
      </c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3:64" x14ac:dyDescent="0.2">
      <c r="C45" s="193">
        <v>33</v>
      </c>
      <c r="AK45" s="194">
        <f>AK$8</f>
        <v>32.161332212313297</v>
      </c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3:64" x14ac:dyDescent="0.2">
      <c r="C46" s="193">
        <v>34</v>
      </c>
      <c r="AL46" s="194">
        <f>AL$8</f>
        <v>32.949275551251731</v>
      </c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3:64" x14ac:dyDescent="0.2">
      <c r="C47" s="193">
        <v>35</v>
      </c>
      <c r="AM47" s="194">
        <f>AM$8</f>
        <v>33.733279173495468</v>
      </c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3:64" x14ac:dyDescent="0.2">
      <c r="C48" s="193">
        <v>36</v>
      </c>
      <c r="AN48" s="194">
        <f>AN$8</f>
        <v>38.333023480290379</v>
      </c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3:64" x14ac:dyDescent="0.2">
      <c r="C49" s="193">
        <v>37</v>
      </c>
      <c r="AO49" s="194">
        <f>AO$8</f>
        <v>39.195108362888924</v>
      </c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3:64" x14ac:dyDescent="0.2">
      <c r="C50" s="193">
        <v>38</v>
      </c>
      <c r="AP50" s="194">
        <f>AP$8</f>
        <v>40.052882821074483</v>
      </c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3:64" x14ac:dyDescent="0.2">
      <c r="C51" s="193">
        <v>39</v>
      </c>
      <c r="AQ51" s="194">
        <f>AQ$8</f>
        <v>40.906368406969108</v>
      </c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3:64" x14ac:dyDescent="0.2">
      <c r="C52" s="193">
        <v>40</v>
      </c>
      <c r="AR52" s="194">
        <f>AR$8</f>
        <v>41.755586564934269</v>
      </c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3:64" x14ac:dyDescent="0.2">
      <c r="C53" s="193">
        <v>41</v>
      </c>
      <c r="AS53" s="194">
        <f>AS$8</f>
        <v>42.600558632109589</v>
      </c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3:64" x14ac:dyDescent="0.2">
      <c r="C54" s="193">
        <v>42</v>
      </c>
      <c r="AT54" s="194">
        <f>AT$8</f>
        <v>43.441305838949049</v>
      </c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3:64" x14ac:dyDescent="0.2">
      <c r="C55" s="193">
        <v>43</v>
      </c>
      <c r="AU55" s="194">
        <f>AU$8</f>
        <v>44.277849309754302</v>
      </c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3:64" x14ac:dyDescent="0.2">
      <c r="C56" s="193">
        <v>44</v>
      </c>
      <c r="AV56" s="194">
        <f>AV$8</f>
        <v>45.110210063205528</v>
      </c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3:64" x14ac:dyDescent="0.2">
      <c r="C57" s="193">
        <v>45</v>
      </c>
      <c r="AW57" s="194">
        <f>AW$8</f>
        <v>45.938409012889501</v>
      </c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3:64" x14ac:dyDescent="0.2">
      <c r="C58" s="193">
        <v>46</v>
      </c>
      <c r="AX58" s="194">
        <f>AX$8</f>
        <v>46.762466967825048</v>
      </c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3:64" x14ac:dyDescent="0.2">
      <c r="C59" s="193">
        <v>47</v>
      </c>
      <c r="AY59" s="194">
        <f>AY$8</f>
        <v>47.58240463298592</v>
      </c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3:64" x14ac:dyDescent="0.2">
      <c r="C60" s="193">
        <v>48</v>
      </c>
      <c r="AZ60" s="194">
        <f>AZ$8</f>
        <v>53.220843296920577</v>
      </c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3:64" x14ac:dyDescent="0.2">
      <c r="C61" s="193">
        <v>49</v>
      </c>
      <c r="BA61" s="194">
        <f>BA$8</f>
        <v>54.113489080435976</v>
      </c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3:64" x14ac:dyDescent="0.2">
      <c r="C62" s="193">
        <v>50</v>
      </c>
      <c r="BB62" s="194">
        <f>BB$8</f>
        <v>55.001671635033794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3:64" x14ac:dyDescent="0.2">
      <c r="C63" s="193">
        <v>51</v>
      </c>
      <c r="BC63" s="194">
        <f>BC$8</f>
        <v>55.885413276858628</v>
      </c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3:64" x14ac:dyDescent="0.2">
      <c r="C64" s="193">
        <v>52</v>
      </c>
      <c r="BD64" s="194">
        <f>BD$8</f>
        <v>56.764736210474346</v>
      </c>
      <c r="BE64" s="194"/>
      <c r="BF64" s="194"/>
      <c r="BG64" s="194"/>
      <c r="BH64" s="194"/>
      <c r="BI64" s="194"/>
      <c r="BJ64" s="194"/>
      <c r="BK64" s="194"/>
      <c r="BL64" s="194"/>
    </row>
    <row r="65" spans="3:64" x14ac:dyDescent="0.2">
      <c r="C65" s="193">
        <v>53</v>
      </c>
      <c r="BE65" s="194">
        <f>BE$8</f>
        <v>57.639662529421969</v>
      </c>
      <c r="BF65" s="194"/>
      <c r="BG65" s="194"/>
      <c r="BH65" s="194"/>
      <c r="BI65" s="194"/>
      <c r="BJ65" s="194"/>
      <c r="BK65" s="194"/>
      <c r="BL65" s="194"/>
    </row>
    <row r="66" spans="3:64" x14ac:dyDescent="0.2">
      <c r="C66" s="193">
        <v>54</v>
      </c>
      <c r="BF66" s="194">
        <f>BF$8</f>
        <v>58.510214216774855</v>
      </c>
      <c r="BG66" s="194"/>
      <c r="BH66" s="194"/>
      <c r="BI66" s="194"/>
      <c r="BJ66" s="194"/>
      <c r="BK66" s="194"/>
      <c r="BL66" s="194"/>
    </row>
    <row r="67" spans="3:64" x14ac:dyDescent="0.2">
      <c r="C67" s="193">
        <v>55</v>
      </c>
      <c r="BG67" s="194">
        <f>BG$8</f>
        <v>59.376413145690982</v>
      </c>
      <c r="BH67" s="194"/>
      <c r="BI67" s="194"/>
      <c r="BJ67" s="194"/>
      <c r="BK67" s="194"/>
      <c r="BL67" s="194"/>
    </row>
    <row r="68" spans="3:64" x14ac:dyDescent="0.2">
      <c r="C68" s="193">
        <v>56</v>
      </c>
      <c r="BH68" s="194">
        <f>BH$8</f>
        <v>60.238281079962526</v>
      </c>
      <c r="BI68" s="194"/>
      <c r="BJ68" s="194"/>
      <c r="BK68" s="194"/>
      <c r="BL68" s="194"/>
    </row>
    <row r="69" spans="3:64" x14ac:dyDescent="0.2">
      <c r="C69" s="193">
        <v>57</v>
      </c>
      <c r="BI69" s="194">
        <f>BI$8</f>
        <v>61.095839674562711</v>
      </c>
      <c r="BJ69" s="194"/>
      <c r="BK69" s="194"/>
      <c r="BL69" s="194"/>
    </row>
    <row r="70" spans="3:64" x14ac:dyDescent="0.2">
      <c r="C70" s="193">
        <v>58</v>
      </c>
      <c r="BJ70" s="194">
        <f>BJ$8</f>
        <v>61.949110476189894</v>
      </c>
      <c r="BK70" s="194"/>
      <c r="BL70" s="194"/>
    </row>
    <row r="71" spans="3:64" x14ac:dyDescent="0.2">
      <c r="C71" s="193">
        <v>59</v>
      </c>
      <c r="BK71" s="194">
        <f>BK$8</f>
        <v>62.798114923808939</v>
      </c>
      <c r="BL71" s="194"/>
    </row>
    <row r="72" spans="3:64" x14ac:dyDescent="0.2">
      <c r="C72" s="193">
        <v>60</v>
      </c>
      <c r="BL72" s="194">
        <f>BL$8</f>
        <v>63.642874349189889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tabColor theme="8" tint="-0.249977111117893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AG1048576"/>
  <sheetViews>
    <sheetView showGridLines="0" zoomScale="60" zoomScaleNormal="60" workbookViewId="0">
      <selection activeCell="A4" sqref="A4"/>
    </sheetView>
  </sheetViews>
  <sheetFormatPr defaultColWidth="0" defaultRowHeight="12.75" zeroHeight="1" x14ac:dyDescent="0.2"/>
  <cols>
    <col min="1" max="1" width="7.5703125" style="305" customWidth="1"/>
    <col min="2" max="2" width="43.42578125" style="8" customWidth="1"/>
    <col min="3" max="3" width="10.5703125" style="31" bestFit="1" customWidth="1"/>
    <col min="4" max="4" width="2.85546875" style="305" customWidth="1"/>
    <col min="5" max="5" width="58.5703125" style="8" customWidth="1"/>
    <col min="6" max="6" width="15.42578125" style="31" customWidth="1"/>
    <col min="7" max="7" width="7.7109375" style="31" customWidth="1"/>
    <col min="8" max="8" width="2.140625" style="295" customWidth="1"/>
    <col min="9" max="10" width="12.140625" style="8" customWidth="1"/>
    <col min="11" max="11" width="30.140625" style="8" bestFit="1" customWidth="1"/>
    <col min="12" max="12" width="11.42578125" style="31" customWidth="1"/>
    <col min="13" max="20" width="9.140625" style="8" customWidth="1"/>
    <col min="21" max="33" width="9.140625" style="8" hidden="1" customWidth="1"/>
    <col min="34" max="16384" width="0" style="8" hidden="1"/>
  </cols>
  <sheetData>
    <row r="1" spans="1:33" x14ac:dyDescent="0.2">
      <c r="A1" s="442"/>
      <c r="B1" s="318"/>
      <c r="C1" s="319"/>
      <c r="D1" s="333"/>
      <c r="E1" s="318"/>
      <c r="F1" s="319"/>
      <c r="G1" s="331"/>
      <c r="H1" s="294"/>
      <c r="I1" s="33"/>
      <c r="J1" s="33"/>
      <c r="K1" s="33"/>
      <c r="L1" s="227"/>
      <c r="M1" s="230"/>
      <c r="N1" s="230"/>
      <c r="O1" s="230"/>
      <c r="P1" s="230"/>
      <c r="Q1" s="230"/>
      <c r="R1" s="230"/>
      <c r="S1" s="334"/>
      <c r="T1" s="334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</row>
    <row r="2" spans="1:33" ht="13.5" thickBot="1" x14ac:dyDescent="0.25">
      <c r="A2" s="441"/>
      <c r="B2" s="306" t="s">
        <v>101</v>
      </c>
      <c r="C2" s="307"/>
      <c r="D2" s="329"/>
      <c r="E2" s="28"/>
      <c r="F2" s="30"/>
      <c r="G2" s="320"/>
      <c r="H2" s="294"/>
      <c r="I2" s="33"/>
      <c r="J2" s="33"/>
      <c r="K2" s="33"/>
      <c r="L2" s="227"/>
      <c r="M2" s="230"/>
      <c r="N2" s="230"/>
      <c r="O2" s="230"/>
      <c r="P2" s="230"/>
      <c r="Q2" s="230"/>
      <c r="R2" s="230"/>
      <c r="S2" s="334"/>
      <c r="T2" s="334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</row>
    <row r="3" spans="1:33" x14ac:dyDescent="0.2">
      <c r="A3" s="441"/>
      <c r="B3" s="310" t="s">
        <v>154</v>
      </c>
      <c r="C3" s="311">
        <f>COUNTIF('Cashflow Model'!E50:BL50,"&lt;0")</f>
        <v>34</v>
      </c>
      <c r="D3" s="329"/>
      <c r="E3" s="208" t="s">
        <v>102</v>
      </c>
      <c r="F3" s="209">
        <f>'Cashflow Model'!D52</f>
        <v>206256494.60989869</v>
      </c>
      <c r="G3" s="320"/>
      <c r="H3" s="294"/>
      <c r="I3" s="33"/>
      <c r="J3" s="33"/>
      <c r="K3" s="33"/>
      <c r="L3" s="227"/>
      <c r="M3" s="230"/>
      <c r="N3" s="230"/>
      <c r="O3" s="230"/>
      <c r="P3" s="230"/>
      <c r="Q3" s="230"/>
      <c r="R3" s="230"/>
      <c r="S3" s="334"/>
      <c r="T3" s="334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</row>
    <row r="4" spans="1:33" x14ac:dyDescent="0.2">
      <c r="A4" s="441"/>
      <c r="B4" s="310" t="s">
        <v>179</v>
      </c>
      <c r="C4" s="312">
        <f>SUM('Cashflow Model'!I28:CD28)/SUM('Cashflow Model'!I10:CD10)</f>
        <v>0.1163325157520671</v>
      </c>
      <c r="D4" s="329"/>
      <c r="E4" s="456" t="str">
        <f>IF(-SUMIF('Cashflow Model'!E50:AB50,"&lt;0")&gt;C35,"Initial Budget Not Balanced","Initial Budget Balanced")</f>
        <v>Initial Budget Balanced</v>
      </c>
      <c r="F4" s="457"/>
      <c r="G4" s="320"/>
      <c r="H4" s="294"/>
      <c r="I4" s="33"/>
      <c r="J4" s="33"/>
      <c r="K4" s="33"/>
      <c r="L4" s="227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</row>
    <row r="5" spans="1:33" x14ac:dyDescent="0.2">
      <c r="A5" s="441"/>
      <c r="B5" s="310" t="s">
        <v>155</v>
      </c>
      <c r="C5" s="312">
        <f>SUM('Cashflow Model'!E46:CD46)/SUM('Cashflow Model'!E28:CD28)</f>
        <v>2.2876316831469394E-2</v>
      </c>
      <c r="D5" s="329"/>
      <c r="E5" s="210" t="s">
        <v>103</v>
      </c>
      <c r="F5" s="211">
        <f>'Cashflow Model'!CD54</f>
        <v>0.59589615464210521</v>
      </c>
      <c r="G5" s="320"/>
      <c r="H5" s="294"/>
      <c r="I5" s="33"/>
      <c r="J5" s="33"/>
      <c r="K5" s="33"/>
      <c r="L5" s="227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</row>
    <row r="6" spans="1:33" ht="13.5" thickBot="1" x14ac:dyDescent="0.25">
      <c r="A6" s="441"/>
      <c r="B6" s="310" t="s">
        <v>157</v>
      </c>
      <c r="C6" s="312">
        <f>SUM(PersonnelCosts!E46:CD46)/SUM('Cashflow Model'!E28:CD28)</f>
        <v>1.1298377628863187E-2</v>
      </c>
      <c r="D6" s="329"/>
      <c r="E6" s="249" t="s">
        <v>153</v>
      </c>
      <c r="F6" s="250">
        <f>F3/C35</f>
        <v>17.188041217491556</v>
      </c>
      <c r="G6" s="320"/>
      <c r="H6" s="294"/>
      <c r="I6" s="33"/>
      <c r="J6" s="33"/>
      <c r="K6" s="33"/>
      <c r="L6" s="227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</row>
    <row r="7" spans="1:33" ht="16.5" customHeight="1" thickBot="1" x14ac:dyDescent="0.25">
      <c r="A7" s="443"/>
      <c r="B7" s="321"/>
      <c r="C7" s="322"/>
      <c r="D7" s="332"/>
      <c r="E7" s="323"/>
      <c r="F7" s="324"/>
      <c r="G7" s="330"/>
      <c r="H7" s="294"/>
      <c r="I7" s="33"/>
      <c r="J7" s="33"/>
      <c r="K7" s="33"/>
      <c r="L7" s="227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</row>
    <row r="8" spans="1:33" x14ac:dyDescent="0.2">
      <c r="A8" s="444">
        <v>9</v>
      </c>
      <c r="B8" s="446"/>
      <c r="C8" s="313"/>
      <c r="D8" s="446"/>
      <c r="E8" s="303"/>
      <c r="F8" s="448"/>
      <c r="G8" s="448"/>
      <c r="H8" s="449"/>
      <c r="I8" s="33"/>
      <c r="J8" s="33"/>
      <c r="K8" s="80"/>
      <c r="L8" s="229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</row>
    <row r="9" spans="1:33" ht="16.5" customHeight="1" thickBot="1" x14ac:dyDescent="0.25">
      <c r="A9" s="447">
        <f>A8</f>
        <v>9</v>
      </c>
      <c r="B9" s="28"/>
      <c r="C9" s="30"/>
      <c r="D9" s="303"/>
      <c r="E9" s="28"/>
      <c r="F9" s="30"/>
      <c r="G9" s="79"/>
      <c r="H9" s="294"/>
      <c r="I9" s="82"/>
      <c r="J9" s="82"/>
      <c r="K9" s="33"/>
      <c r="L9" s="227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</row>
    <row r="10" spans="1:33" ht="16.5" customHeight="1" thickBot="1" x14ac:dyDescent="0.25">
      <c r="A10" s="446"/>
      <c r="B10" s="213" t="s">
        <v>185</v>
      </c>
      <c r="C10" s="325">
        <v>7.4999999999999997E-3</v>
      </c>
      <c r="D10" s="303"/>
      <c r="E10" s="205" t="s">
        <v>198</v>
      </c>
      <c r="F10" s="345">
        <v>100</v>
      </c>
      <c r="G10" s="79"/>
      <c r="H10" s="296"/>
      <c r="I10" s="33"/>
      <c r="J10" s="33"/>
      <c r="K10" s="33"/>
      <c r="L10" s="227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</row>
    <row r="11" spans="1:33" ht="16.5" customHeight="1" x14ac:dyDescent="0.2">
      <c r="A11" s="446"/>
      <c r="B11" s="205" t="s">
        <v>187</v>
      </c>
      <c r="C11" s="326">
        <v>0.1</v>
      </c>
      <c r="D11" s="303"/>
      <c r="E11" s="204" t="s">
        <v>197</v>
      </c>
      <c r="F11" s="255">
        <v>4000</v>
      </c>
      <c r="G11" s="81"/>
      <c r="H11" s="294"/>
      <c r="I11" s="82"/>
      <c r="J11" s="82"/>
      <c r="K11" s="33"/>
      <c r="L11" s="227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</row>
    <row r="12" spans="1:33" ht="16.5" customHeight="1" x14ac:dyDescent="0.2">
      <c r="A12" s="446"/>
      <c r="B12" s="205"/>
      <c r="C12" s="254"/>
      <c r="D12" s="303"/>
      <c r="E12" s="205" t="s">
        <v>199</v>
      </c>
      <c r="F12" s="256">
        <v>400</v>
      </c>
      <c r="G12" s="81"/>
      <c r="H12" s="296"/>
      <c r="I12" s="84"/>
      <c r="J12" s="84"/>
      <c r="K12" s="33"/>
      <c r="L12" s="227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</row>
    <row r="13" spans="1:33" ht="16.5" customHeight="1" x14ac:dyDescent="0.2">
      <c r="A13" s="303"/>
      <c r="B13" s="206" t="s">
        <v>135</v>
      </c>
      <c r="C13" s="257">
        <f>A8/100</f>
        <v>0.09</v>
      </c>
      <c r="D13" s="303"/>
      <c r="E13" s="206" t="s">
        <v>200</v>
      </c>
      <c r="F13" s="256">
        <v>100000</v>
      </c>
      <c r="G13" s="81"/>
      <c r="H13" s="297"/>
      <c r="I13" s="84"/>
      <c r="J13" s="84"/>
      <c r="K13" s="33"/>
      <c r="L13" s="227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</row>
    <row r="14" spans="1:33" ht="15.95" customHeight="1" x14ac:dyDescent="0.2">
      <c r="A14" s="446"/>
      <c r="B14" s="258" t="str">
        <f>REPT(CHAR(110),A9)&amp;REPT(CHAR(111),100/4-A9)</f>
        <v>nnnnnnnnnoooooooooooooooo</v>
      </c>
      <c r="C14" s="259"/>
      <c r="D14" s="303">
        <v>40</v>
      </c>
      <c r="E14" s="205" t="s">
        <v>201</v>
      </c>
      <c r="F14" s="257">
        <f>D14/1000</f>
        <v>0.04</v>
      </c>
      <c r="G14" s="83"/>
      <c r="H14" s="297"/>
      <c r="I14" s="82"/>
      <c r="J14" s="82"/>
      <c r="K14" s="33"/>
      <c r="L14" s="227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</row>
    <row r="15" spans="1:33" ht="15.95" customHeight="1" x14ac:dyDescent="0.2">
      <c r="A15" s="446"/>
      <c r="B15" s="205" t="s">
        <v>188</v>
      </c>
      <c r="C15" s="254">
        <v>1E-3</v>
      </c>
      <c r="D15" s="303">
        <v>60</v>
      </c>
      <c r="E15" s="206" t="s">
        <v>124</v>
      </c>
      <c r="F15" s="257">
        <f>D15/1000</f>
        <v>0.06</v>
      </c>
      <c r="G15" s="85"/>
      <c r="H15" s="296"/>
      <c r="I15" s="82"/>
      <c r="J15" s="82"/>
      <c r="K15" s="33"/>
      <c r="L15" s="227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</row>
    <row r="16" spans="1:33" ht="16.5" customHeight="1" thickBot="1" x14ac:dyDescent="0.25">
      <c r="A16" s="303"/>
      <c r="B16" s="212" t="s">
        <v>164</v>
      </c>
      <c r="C16" s="263">
        <v>0.1</v>
      </c>
      <c r="D16" s="303"/>
      <c r="E16" s="205"/>
      <c r="F16" s="257"/>
      <c r="G16" s="81"/>
      <c r="H16" s="296"/>
      <c r="I16" s="82"/>
      <c r="J16" s="82"/>
      <c r="K16" s="33"/>
      <c r="L16" s="227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</row>
    <row r="17" spans="1:33" ht="15.95" customHeight="1" thickBot="1" x14ac:dyDescent="0.25">
      <c r="A17" s="445"/>
      <c r="B17" s="33"/>
      <c r="C17" s="79"/>
      <c r="D17" s="446"/>
      <c r="E17" s="205" t="s">
        <v>203</v>
      </c>
      <c r="F17" s="260">
        <v>100</v>
      </c>
      <c r="G17" s="81"/>
      <c r="H17" s="296"/>
      <c r="I17" s="33"/>
      <c r="J17" s="33"/>
      <c r="K17" s="33"/>
      <c r="L17" s="227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</row>
    <row r="18" spans="1:33" ht="15" customHeight="1" thickBot="1" x14ac:dyDescent="0.25">
      <c r="A18" s="303"/>
      <c r="B18" s="316" t="s">
        <v>142</v>
      </c>
      <c r="C18" s="317"/>
      <c r="D18" s="303"/>
      <c r="E18" s="207" t="s">
        <v>202</v>
      </c>
      <c r="F18" s="261">
        <v>250</v>
      </c>
      <c r="G18" s="81"/>
      <c r="H18" s="296"/>
      <c r="I18" s="33"/>
      <c r="J18" s="33"/>
      <c r="K18" s="33"/>
      <c r="L18" s="227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</row>
    <row r="19" spans="1:33" x14ac:dyDescent="0.2">
      <c r="A19" s="303"/>
      <c r="B19" s="213" t="s">
        <v>56</v>
      </c>
      <c r="C19" s="335">
        <v>45</v>
      </c>
      <c r="D19" s="303"/>
      <c r="E19" s="217"/>
      <c r="F19" s="299"/>
      <c r="G19" s="81"/>
      <c r="H19" s="296"/>
      <c r="I19" s="33"/>
      <c r="J19" s="33"/>
      <c r="K19" s="33"/>
      <c r="L19" s="227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</row>
    <row r="20" spans="1:33" ht="16.5" customHeight="1" x14ac:dyDescent="0.2">
      <c r="A20" s="303"/>
      <c r="B20" s="205" t="s">
        <v>61</v>
      </c>
      <c r="C20" s="336">
        <f>0.0067%*0.5</f>
        <v>3.3500000000000001E-5</v>
      </c>
      <c r="D20" s="303"/>
      <c r="E20" s="33"/>
      <c r="F20" s="79"/>
      <c r="G20" s="79"/>
      <c r="H20" s="296"/>
      <c r="I20" s="86"/>
      <c r="J20" s="86"/>
      <c r="K20" s="86"/>
      <c r="L20" s="227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</row>
    <row r="21" spans="1:33" ht="13.5" thickBot="1" x14ac:dyDescent="0.25">
      <c r="A21" s="303"/>
      <c r="B21" s="205" t="s">
        <v>77</v>
      </c>
      <c r="C21" s="337">
        <v>0.08</v>
      </c>
      <c r="D21" s="303"/>
      <c r="E21" s="28"/>
      <c r="F21" s="29" t="s">
        <v>111</v>
      </c>
      <c r="G21" s="29" t="s">
        <v>112</v>
      </c>
      <c r="H21" s="296"/>
      <c r="I21" s="33"/>
      <c r="J21" s="33"/>
      <c r="K21" s="33"/>
      <c r="L21" s="79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</row>
    <row r="22" spans="1:33" ht="16.5" customHeight="1" x14ac:dyDescent="0.2">
      <c r="A22" s="303"/>
      <c r="B22" s="205"/>
      <c r="C22" s="338"/>
      <c r="D22" s="303"/>
      <c r="E22" s="213"/>
      <c r="F22" s="262"/>
      <c r="G22" s="214"/>
      <c r="H22" s="296"/>
      <c r="I22" s="86"/>
      <c r="J22" s="86"/>
      <c r="K22" s="86"/>
      <c r="L22" s="79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33" ht="17.100000000000001" customHeight="1" x14ac:dyDescent="0.2">
      <c r="A23" s="303"/>
      <c r="B23" s="205" t="s">
        <v>57</v>
      </c>
      <c r="C23" s="339">
        <v>9.75</v>
      </c>
      <c r="D23" s="303"/>
      <c r="E23" s="206" t="s">
        <v>220</v>
      </c>
      <c r="F23" s="264">
        <f>D36/100</f>
        <v>0.08</v>
      </c>
      <c r="G23" s="265">
        <f>D37/1000</f>
        <v>0.06</v>
      </c>
      <c r="H23" s="296"/>
      <c r="I23" s="33"/>
      <c r="J23" s="33"/>
      <c r="K23" s="33"/>
      <c r="L23" s="79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spans="1:33" ht="16.5" customHeight="1" x14ac:dyDescent="0.2">
      <c r="A24" s="303"/>
      <c r="B24" s="205" t="s">
        <v>58</v>
      </c>
      <c r="C24" s="339">
        <v>9.25</v>
      </c>
      <c r="D24" s="303"/>
      <c r="E24" s="219"/>
      <c r="F24" s="251"/>
      <c r="G24" s="266"/>
      <c r="H24" s="296"/>
      <c r="I24" s="33"/>
      <c r="J24" s="33"/>
      <c r="K24" s="33"/>
      <c r="L24" s="79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spans="1:33" ht="16.5" customHeight="1" x14ac:dyDescent="0.2">
      <c r="A25" s="303"/>
      <c r="B25" s="205" t="s">
        <v>59</v>
      </c>
      <c r="C25" s="339">
        <v>8.75</v>
      </c>
      <c r="D25" s="303"/>
      <c r="E25" s="220" t="s">
        <v>204</v>
      </c>
      <c r="F25" s="264">
        <f>D38/100</f>
        <v>1</v>
      </c>
      <c r="G25" s="292">
        <f>D39/10000</f>
        <v>6.25E-2</v>
      </c>
      <c r="H25" s="296"/>
      <c r="I25" s="33"/>
      <c r="J25" s="33"/>
      <c r="K25" s="33"/>
      <c r="L25" s="79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spans="1:33" ht="16.5" customHeight="1" thickBot="1" x14ac:dyDescent="0.25">
      <c r="A26" s="303"/>
      <c r="B26" s="212" t="s">
        <v>60</v>
      </c>
      <c r="C26" s="340">
        <v>8.25</v>
      </c>
      <c r="D26" s="303"/>
      <c r="E26" s="221"/>
      <c r="F26" s="252"/>
      <c r="G26" s="267"/>
      <c r="H26" s="296"/>
      <c r="I26" s="33"/>
      <c r="J26" s="33"/>
      <c r="K26" s="33"/>
      <c r="L26" s="79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spans="1:33" ht="16.5" customHeight="1" x14ac:dyDescent="0.2">
      <c r="A27" s="303"/>
      <c r="B27" s="33"/>
      <c r="C27" s="79"/>
      <c r="D27" s="303"/>
      <c r="E27" s="220" t="s">
        <v>205</v>
      </c>
      <c r="F27" s="268">
        <f>D40/10</f>
        <v>1</v>
      </c>
      <c r="G27" s="269">
        <f>H39/10</f>
        <v>1</v>
      </c>
      <c r="H27" s="296"/>
      <c r="I27" s="33"/>
      <c r="J27" s="33"/>
      <c r="K27" s="33"/>
      <c r="L27" s="79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spans="1:33" ht="13.5" thickBot="1" x14ac:dyDescent="0.25">
      <c r="A28" s="303"/>
      <c r="B28" s="28"/>
      <c r="C28" s="30"/>
      <c r="D28" s="303"/>
      <c r="E28" s="222" t="s">
        <v>206</v>
      </c>
      <c r="F28" s="268">
        <f>D41/10</f>
        <v>0.5</v>
      </c>
      <c r="G28" s="269">
        <f>H40/10</f>
        <v>0.5</v>
      </c>
      <c r="H28" s="296"/>
      <c r="I28" s="33"/>
      <c r="J28" s="33"/>
      <c r="K28" s="33"/>
      <c r="L28" s="79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spans="1:33" ht="14.45" customHeight="1" x14ac:dyDescent="0.2">
      <c r="A29" s="303"/>
      <c r="B29" s="204" t="s">
        <v>100</v>
      </c>
      <c r="C29" s="271">
        <f>A31/1000</f>
        <v>7.4999999999999997E-2</v>
      </c>
      <c r="D29" s="303"/>
      <c r="E29" s="220" t="s">
        <v>207</v>
      </c>
      <c r="F29" s="268">
        <f>D42/10</f>
        <v>0.2</v>
      </c>
      <c r="G29" s="269">
        <f>H41/10</f>
        <v>0.2</v>
      </c>
      <c r="H29" s="296"/>
      <c r="I29" s="33"/>
      <c r="J29" s="33"/>
      <c r="K29" s="86"/>
      <c r="L29" s="79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spans="1:33" ht="16.5" customHeight="1" x14ac:dyDescent="0.2">
      <c r="A30" s="303"/>
      <c r="B30" s="258" t="str">
        <f>REPT(CHAR(110),A32)&amp;REPT(CHAR(111),200/8-A32)</f>
        <v>nnnnnnnnnnnnoooooooooooo</v>
      </c>
      <c r="C30" s="259"/>
      <c r="D30" s="303"/>
      <c r="E30" s="222" t="s">
        <v>208</v>
      </c>
      <c r="F30" s="268">
        <f>D43/10</f>
        <v>0.1</v>
      </c>
      <c r="G30" s="269">
        <f>H42/10</f>
        <v>0.1</v>
      </c>
      <c r="H30" s="296"/>
      <c r="I30" s="33"/>
      <c r="J30" s="33"/>
      <c r="K30" s="33"/>
      <c r="L30" s="79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spans="1:33" ht="16.5" customHeight="1" x14ac:dyDescent="0.2">
      <c r="A31" s="303">
        <v>75</v>
      </c>
      <c r="B31" s="206" t="s">
        <v>81</v>
      </c>
      <c r="C31" s="257">
        <f>A33/1000</f>
        <v>0.02</v>
      </c>
      <c r="D31" s="303"/>
      <c r="E31" s="223"/>
      <c r="F31" s="252"/>
      <c r="G31" s="253"/>
      <c r="H31" s="296"/>
      <c r="I31" s="33"/>
      <c r="J31" s="33"/>
      <c r="K31" s="33"/>
      <c r="L31" s="79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spans="1:33" ht="16.5" customHeight="1" thickBot="1" x14ac:dyDescent="0.25">
      <c r="A32" s="304">
        <f>A31/6</f>
        <v>12.5</v>
      </c>
      <c r="B32" s="272" t="str">
        <f>REPT(CHAR(110),A34)&amp;REPT(CHAR(111),200/8.5-A34)</f>
        <v>nnnnnnnnnnooooooooooooo</v>
      </c>
      <c r="C32" s="263"/>
      <c r="D32" s="303"/>
      <c r="E32" s="220" t="s">
        <v>134</v>
      </c>
      <c r="F32" s="270">
        <f>D45/1000</f>
        <v>0.02</v>
      </c>
      <c r="G32" s="253"/>
      <c r="H32" s="294"/>
      <c r="I32" s="33"/>
      <c r="J32" s="33"/>
      <c r="K32" s="33"/>
      <c r="L32" s="79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spans="1:33" ht="15.6" customHeight="1" x14ac:dyDescent="0.2">
      <c r="A33" s="303">
        <v>20</v>
      </c>
      <c r="B33" s="33"/>
      <c r="C33" s="79"/>
      <c r="D33" s="303"/>
      <c r="E33" s="258" t="str">
        <f>REPT(CHAR(110),D46)&amp;REPT(CHAR(111),40/1.5-D46)</f>
        <v>nnnnnnnnnnoooooooooooooooo</v>
      </c>
      <c r="F33" s="252"/>
      <c r="G33" s="253"/>
      <c r="H33" s="294"/>
      <c r="I33" s="33"/>
      <c r="J33" s="33"/>
      <c r="K33" s="33"/>
      <c r="L33" s="79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spans="1:33" ht="13.5" thickBot="1" x14ac:dyDescent="0.25">
      <c r="A34" s="304">
        <f>A33/2</f>
        <v>10</v>
      </c>
      <c r="B34" s="28"/>
      <c r="C34" s="30"/>
      <c r="D34" s="303"/>
      <c r="E34" s="205" t="s">
        <v>209</v>
      </c>
      <c r="F34" s="268">
        <f>3%*F27+10%*F28+30%*F29+57%*F30</f>
        <v>0.19700000000000001</v>
      </c>
      <c r="G34" s="269">
        <f>3%*G27+10%*G28+30%*G29+57%*G30</f>
        <v>0.19700000000000001</v>
      </c>
      <c r="H34" s="294"/>
      <c r="I34" s="33"/>
      <c r="J34" s="33"/>
      <c r="K34" s="33"/>
      <c r="L34" s="79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spans="1:33" ht="15.6" customHeight="1" x14ac:dyDescent="0.2">
      <c r="A35" s="303"/>
      <c r="B35" s="213"/>
      <c r="C35" s="344">
        <f>C36+C37</f>
        <v>12000000</v>
      </c>
      <c r="D35" s="303"/>
      <c r="E35" s="205" t="s">
        <v>210</v>
      </c>
      <c r="F35" s="268">
        <f>(3%+$F$32)*F27+(10%+$F$32)*F28+(30%+$F$32)*F29+(57%-3*$F$32)*F30</f>
        <v>0.22500000000000003</v>
      </c>
      <c r="G35" s="269">
        <f>(3%+$F$32)*G27+(10%+$F$32)*G28+(30%+$F$32)*G29+(57%-3*$F$32)*G30</f>
        <v>0.22500000000000003</v>
      </c>
      <c r="H35" s="298"/>
      <c r="I35" s="33"/>
      <c r="J35" s="33"/>
      <c r="K35" s="33"/>
      <c r="L35" s="79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spans="1:33" ht="15" customHeight="1" x14ac:dyDescent="0.2">
      <c r="A36" s="303"/>
      <c r="B36" s="205" t="s">
        <v>158</v>
      </c>
      <c r="C36" s="342">
        <v>2000000</v>
      </c>
      <c r="D36" s="303">
        <v>8</v>
      </c>
      <c r="E36" s="205" t="s">
        <v>211</v>
      </c>
      <c r="F36" s="268">
        <f>(3%+$F$32+$F$32)*F27+(10%+$F$32+$F$32)*F28+(30%+$F$32+$F$32)*F29+(57%-6*$F$32)*F30</f>
        <v>0.253</v>
      </c>
      <c r="G36" s="269">
        <f>(3%+$F$32+$F$32)*G27+(10%+$F$32+$F$32)*G28+(30%+$F$32+$F$32)*G29+(57%-6*$F$32)*G30</f>
        <v>0.253</v>
      </c>
      <c r="H36" s="294"/>
      <c r="I36" s="33"/>
      <c r="J36" s="33"/>
      <c r="K36" s="33"/>
      <c r="L36" s="79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spans="1:33" ht="16.5" customHeight="1" thickBot="1" x14ac:dyDescent="0.25">
      <c r="A37" s="303"/>
      <c r="B37" s="212" t="s">
        <v>159</v>
      </c>
      <c r="C37" s="343">
        <v>10000000</v>
      </c>
      <c r="D37" s="303">
        <v>60</v>
      </c>
      <c r="E37" s="205" t="s">
        <v>212</v>
      </c>
      <c r="F37" s="268">
        <f>(3%+$F$32+$F$32+$F$32)*F27+(10%+$F$32+$F$32+$F$32)*F28+(30%+$F$32+$F$32+$F$32)*F29+(57%-9*$F$32)*F30</f>
        <v>0.28100000000000003</v>
      </c>
      <c r="G37" s="269">
        <f>(3%+$F$32+$F$32+$F$32)*G27+(10%+$F$32+$F$32+$F$32)*G28+(30%+$F$32+$F$32+$F$32)*G29+(57%-9*$F$32)*G30</f>
        <v>0.28100000000000003</v>
      </c>
      <c r="H37" s="298"/>
      <c r="I37" s="33"/>
      <c r="J37" s="33"/>
      <c r="K37" s="33"/>
      <c r="L37" s="79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spans="1:33" ht="16.5" customHeight="1" thickBot="1" x14ac:dyDescent="0.25">
      <c r="A38" s="303"/>
      <c r="B38" s="33"/>
      <c r="C38" s="79"/>
      <c r="D38" s="446">
        <v>100</v>
      </c>
      <c r="E38" s="205" t="s">
        <v>213</v>
      </c>
      <c r="F38" s="268">
        <f>(3%+$F$32+$F$32+$F$32+$F$32)*F27+(10%+$F$32+$F$32+$F$32+$F$32)*F28+(30%+$F$32+$F$32+$F$32+$F$32)*F29+(57%-12*$F$32)*F30</f>
        <v>0.309</v>
      </c>
      <c r="G38" s="269">
        <f>(3%+$F$32+$F$32+$F$32+$F$32)*G27+(10%+$F$32+$F$32+$F$32+$F$32)*G28+(30%+$F$32+$F$32+$F$32+$F$32)*G29+(57%-12*$F$32)*G30</f>
        <v>0.309</v>
      </c>
      <c r="H38" s="294"/>
      <c r="I38" s="33"/>
      <c r="J38" s="33"/>
      <c r="K38" s="33"/>
      <c r="L38" s="79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spans="1:33" ht="16.5" customHeight="1" x14ac:dyDescent="0.2">
      <c r="A39" s="303"/>
      <c r="B39" s="213"/>
      <c r="C39" s="314"/>
      <c r="D39" s="303">
        <v>625</v>
      </c>
      <c r="E39" s="224"/>
      <c r="F39" s="252"/>
      <c r="G39" s="253"/>
      <c r="H39" s="294">
        <v>10</v>
      </c>
      <c r="I39" s="33"/>
      <c r="J39" s="33"/>
      <c r="K39" s="33"/>
      <c r="L39" s="79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spans="1:33" ht="16.5" customHeight="1" x14ac:dyDescent="0.2">
      <c r="A40" s="303"/>
      <c r="B40" s="327"/>
      <c r="C40" s="328"/>
      <c r="D40" s="303">
        <v>10</v>
      </c>
      <c r="E40" s="206" t="s">
        <v>214</v>
      </c>
      <c r="F40" s="273">
        <v>90000</v>
      </c>
      <c r="G40" s="274">
        <v>250000</v>
      </c>
      <c r="H40" s="294">
        <v>5</v>
      </c>
      <c r="I40" s="33"/>
      <c r="J40" s="33"/>
      <c r="K40" s="33"/>
      <c r="L40" s="79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spans="1:33" ht="16.5" customHeight="1" x14ac:dyDescent="0.2">
      <c r="A41" s="303"/>
      <c r="B41" s="205" t="s">
        <v>161</v>
      </c>
      <c r="C41" s="341">
        <v>44256</v>
      </c>
      <c r="D41" s="303">
        <v>5</v>
      </c>
      <c r="E41" s="205" t="s">
        <v>215</v>
      </c>
      <c r="F41" s="273">
        <v>120000</v>
      </c>
      <c r="G41" s="274">
        <v>250000</v>
      </c>
      <c r="H41" s="294">
        <v>2</v>
      </c>
      <c r="I41" s="33"/>
      <c r="J41" s="33"/>
      <c r="K41" s="33"/>
      <c r="L41" s="79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spans="1:33" ht="15" customHeight="1" x14ac:dyDescent="0.2">
      <c r="A42" s="303"/>
      <c r="B42" s="205" t="s">
        <v>162</v>
      </c>
      <c r="C42" s="341">
        <v>44287</v>
      </c>
      <c r="D42" s="303">
        <v>2</v>
      </c>
      <c r="E42" s="206" t="s">
        <v>216</v>
      </c>
      <c r="F42" s="273">
        <v>150000</v>
      </c>
      <c r="G42" s="274">
        <v>250000</v>
      </c>
      <c r="H42" s="294">
        <v>1</v>
      </c>
      <c r="I42" s="33"/>
      <c r="J42" s="33"/>
      <c r="K42" s="33"/>
      <c r="L42" s="79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spans="1:33" ht="16.5" customHeight="1" x14ac:dyDescent="0.2">
      <c r="A43" s="303"/>
      <c r="B43" s="205" t="s">
        <v>221</v>
      </c>
      <c r="C43" s="341">
        <v>44470</v>
      </c>
      <c r="D43" s="303">
        <v>1</v>
      </c>
      <c r="E43" s="205"/>
      <c r="F43" s="273"/>
      <c r="G43" s="274"/>
      <c r="H43" s="294"/>
      <c r="I43" s="86"/>
      <c r="J43" s="86"/>
      <c r="K43" s="86"/>
      <c r="L43" s="79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spans="1:33" ht="16.5" customHeight="1" x14ac:dyDescent="0.2">
      <c r="A44" s="303"/>
      <c r="B44" s="205" t="s">
        <v>189</v>
      </c>
      <c r="C44" s="341">
        <v>44652</v>
      </c>
      <c r="D44" s="303"/>
      <c r="E44" s="206" t="s">
        <v>217</v>
      </c>
      <c r="F44" s="264">
        <f>D57/100</f>
        <v>0.6</v>
      </c>
      <c r="G44" s="265">
        <f>H56/100</f>
        <v>0.55000000000000004</v>
      </c>
      <c r="H44" s="294"/>
      <c r="I44" s="86"/>
      <c r="J44" s="86"/>
      <c r="K44" s="86"/>
      <c r="L44" s="79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spans="1:33" ht="16.5" customHeight="1" x14ac:dyDescent="0.2">
      <c r="A45" s="446"/>
      <c r="B45" s="205" t="s">
        <v>190</v>
      </c>
      <c r="C45" s="308">
        <f>'Insurance Business Model'!DL1</f>
        <v>47969</v>
      </c>
      <c r="D45" s="303">
        <v>20</v>
      </c>
      <c r="E45" s="205" t="s">
        <v>218</v>
      </c>
      <c r="F45" s="264">
        <f>D58/100</f>
        <v>0.25</v>
      </c>
      <c r="G45" s="265">
        <f>H57/100</f>
        <v>0.3</v>
      </c>
      <c r="H45" s="294"/>
      <c r="I45" s="86"/>
      <c r="J45" s="86"/>
      <c r="K45" s="86"/>
      <c r="L45" s="79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spans="1:33" ht="16.5" customHeight="1" thickBot="1" x14ac:dyDescent="0.25">
      <c r="A46" s="446"/>
      <c r="B46" s="212"/>
      <c r="C46" s="315"/>
      <c r="D46" s="449">
        <f>D45/2</f>
        <v>10</v>
      </c>
      <c r="E46" s="207" t="s">
        <v>219</v>
      </c>
      <c r="F46" s="275">
        <f>D59/100</f>
        <v>0.15</v>
      </c>
      <c r="G46" s="276">
        <f>H58/100</f>
        <v>0.15</v>
      </c>
      <c r="H46" s="294"/>
      <c r="I46" s="86"/>
      <c r="J46" s="86"/>
      <c r="K46" s="86"/>
      <c r="L46" s="79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spans="1:33" ht="16.5" customHeight="1" x14ac:dyDescent="0.2">
      <c r="A47" s="446"/>
      <c r="B47" s="450"/>
      <c r="C47" s="451"/>
      <c r="D47" s="446"/>
      <c r="E47" s="450"/>
      <c r="F47" s="452"/>
      <c r="G47" s="452"/>
      <c r="H47" s="449"/>
      <c r="I47" s="453"/>
      <c r="J47" s="453"/>
      <c r="K47" s="453"/>
      <c r="L47" s="454"/>
      <c r="M47" s="455"/>
      <c r="N47" s="455"/>
      <c r="O47" s="455"/>
      <c r="P47" s="455"/>
      <c r="Q47" s="455"/>
      <c r="R47" s="455"/>
      <c r="S47" s="455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</row>
    <row r="48" spans="1:33" ht="16.5" hidden="1" customHeight="1" x14ac:dyDescent="0.2">
      <c r="A48" s="303"/>
      <c r="B48" s="300"/>
      <c r="C48" s="301"/>
      <c r="D48" s="303"/>
      <c r="E48" s="217"/>
      <c r="F48" s="302"/>
      <c r="G48" s="302"/>
      <c r="H48" s="294"/>
      <c r="I48" s="86"/>
      <c r="J48" s="86"/>
      <c r="K48" s="86"/>
      <c r="L48" s="79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spans="1:33" ht="16.5" hidden="1" customHeight="1" x14ac:dyDescent="0.2">
      <c r="A49" s="303"/>
      <c r="B49" s="300"/>
      <c r="C49" s="301"/>
      <c r="D49" s="303"/>
      <c r="E49" s="217"/>
      <c r="F49" s="302"/>
      <c r="G49" s="302"/>
      <c r="H49" s="294"/>
      <c r="I49" s="86"/>
      <c r="J49" s="86"/>
      <c r="K49" s="86"/>
      <c r="L49" s="79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</row>
    <row r="50" spans="1:33" ht="16.5" hidden="1" customHeight="1" x14ac:dyDescent="0.2">
      <c r="A50" s="303"/>
      <c r="B50" s="300"/>
      <c r="C50" s="301"/>
      <c r="D50" s="303"/>
      <c r="E50" s="217"/>
      <c r="F50" s="302"/>
      <c r="G50" s="302"/>
      <c r="H50" s="294"/>
      <c r="I50" s="86"/>
      <c r="J50" s="86"/>
      <c r="K50" s="86"/>
      <c r="L50" s="79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</row>
    <row r="51" spans="1:33" ht="16.5" hidden="1" customHeight="1" x14ac:dyDescent="0.2">
      <c r="A51" s="303"/>
      <c r="B51" s="300"/>
      <c r="C51" s="301"/>
      <c r="D51" s="303"/>
      <c r="E51" s="217"/>
      <c r="F51" s="302"/>
      <c r="G51" s="302"/>
      <c r="H51" s="294"/>
      <c r="I51" s="86"/>
      <c r="J51" s="86"/>
      <c r="K51" s="86"/>
      <c r="L51" s="79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</row>
    <row r="52" spans="1:33" ht="16.5" hidden="1" customHeight="1" x14ac:dyDescent="0.2">
      <c r="A52" s="303"/>
      <c r="B52" s="300"/>
      <c r="C52" s="301"/>
      <c r="D52" s="303"/>
      <c r="E52" s="217"/>
      <c r="F52" s="302"/>
      <c r="G52" s="302"/>
      <c r="H52" s="294"/>
      <c r="I52" s="86"/>
      <c r="J52" s="86"/>
      <c r="K52" s="86"/>
      <c r="L52" s="79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</row>
    <row r="53" spans="1:33" ht="16.5" hidden="1" customHeight="1" x14ac:dyDescent="0.2">
      <c r="A53" s="303"/>
      <c r="B53" s="300"/>
      <c r="C53" s="301"/>
      <c r="D53" s="303"/>
      <c r="E53" s="217"/>
      <c r="F53" s="302"/>
      <c r="G53" s="302"/>
      <c r="H53" s="294"/>
      <c r="I53" s="86"/>
      <c r="J53" s="86"/>
      <c r="K53" s="86"/>
      <c r="L53" s="79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</row>
    <row r="54" spans="1:33" ht="16.5" hidden="1" customHeight="1" x14ac:dyDescent="0.2">
      <c r="A54" s="303"/>
      <c r="B54" s="300"/>
      <c r="C54" s="301"/>
      <c r="D54" s="303"/>
      <c r="E54" s="217"/>
      <c r="F54" s="302"/>
      <c r="G54" s="302"/>
      <c r="H54" s="294"/>
      <c r="I54" s="86"/>
      <c r="J54" s="86"/>
      <c r="K54" s="86"/>
      <c r="L54" s="79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</row>
    <row r="55" spans="1:33" ht="16.5" hidden="1" customHeight="1" x14ac:dyDescent="0.2">
      <c r="A55" s="303"/>
      <c r="B55" s="300"/>
      <c r="C55" s="301"/>
      <c r="D55" s="303"/>
      <c r="E55" s="217"/>
      <c r="F55" s="302"/>
      <c r="G55" s="302"/>
      <c r="H55" s="294"/>
      <c r="I55" s="86"/>
      <c r="J55" s="86"/>
      <c r="K55" s="86"/>
      <c r="L55" s="79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spans="1:33" ht="16.5" hidden="1" customHeight="1" x14ac:dyDescent="0.2">
      <c r="A56" s="303"/>
      <c r="B56" s="300"/>
      <c r="C56" s="301"/>
      <c r="D56" s="303"/>
      <c r="E56" s="217"/>
      <c r="F56" s="302"/>
      <c r="G56" s="302"/>
      <c r="H56" s="294">
        <v>55</v>
      </c>
      <c r="I56" s="86"/>
      <c r="J56" s="86"/>
      <c r="K56" s="86"/>
      <c r="L56" s="79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spans="1:33" ht="16.5" hidden="1" customHeight="1" x14ac:dyDescent="0.2">
      <c r="A57" s="303"/>
      <c r="B57" s="300"/>
      <c r="C57" s="301"/>
      <c r="D57" s="303">
        <v>60</v>
      </c>
      <c r="E57" s="217"/>
      <c r="F57" s="302"/>
      <c r="G57" s="302"/>
      <c r="H57" s="294">
        <v>30</v>
      </c>
      <c r="I57" s="86"/>
      <c r="J57" s="86"/>
      <c r="K57" s="86"/>
      <c r="L57" s="79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spans="1:33" ht="16.5" hidden="1" customHeight="1" x14ac:dyDescent="0.2">
      <c r="A58" s="303"/>
      <c r="B58" s="300"/>
      <c r="C58" s="301"/>
      <c r="D58" s="303">
        <v>25</v>
      </c>
      <c r="E58" s="217"/>
      <c r="F58" s="302"/>
      <c r="G58" s="302"/>
      <c r="H58" s="294">
        <v>15</v>
      </c>
      <c r="I58" s="86"/>
      <c r="J58" s="86"/>
      <c r="K58" s="86"/>
      <c r="L58" s="79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spans="1:33" ht="16.5" hidden="1" customHeight="1" x14ac:dyDescent="0.2">
      <c r="A59" s="303"/>
      <c r="B59" s="300"/>
      <c r="C59" s="301"/>
      <c r="D59" s="303">
        <v>15</v>
      </c>
      <c r="E59" s="217"/>
      <c r="F59" s="302"/>
      <c r="G59" s="302"/>
      <c r="H59" s="298"/>
      <c r="I59" s="86"/>
      <c r="J59" s="86"/>
      <c r="K59" s="86"/>
      <c r="L59" s="79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spans="1:33" ht="16.5" hidden="1" customHeight="1" x14ac:dyDescent="0.2">
      <c r="A60" s="303"/>
      <c r="B60" s="300"/>
      <c r="C60" s="301"/>
      <c r="D60" s="303"/>
      <c r="E60" s="217"/>
      <c r="F60" s="302"/>
      <c r="G60" s="302"/>
      <c r="H60" s="298"/>
      <c r="I60" s="86"/>
      <c r="J60" s="86"/>
      <c r="K60" s="86"/>
      <c r="L60" s="79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spans="1:33" ht="16.5" hidden="1" customHeight="1" x14ac:dyDescent="0.2">
      <c r="A61" s="303"/>
      <c r="B61" s="300"/>
      <c r="C61" s="301"/>
      <c r="D61" s="303"/>
      <c r="E61" s="217"/>
      <c r="F61" s="302"/>
      <c r="G61" s="302"/>
      <c r="H61" s="298"/>
      <c r="I61" s="86"/>
      <c r="J61" s="86"/>
      <c r="K61" s="86"/>
      <c r="L61" s="79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spans="1:33" ht="16.5" hidden="1" customHeight="1" x14ac:dyDescent="0.2">
      <c r="A62" s="303"/>
      <c r="B62" s="300"/>
      <c r="C62" s="301"/>
      <c r="D62" s="303"/>
      <c r="E62" s="217"/>
      <c r="F62" s="302"/>
      <c r="G62" s="302"/>
      <c r="H62" s="298"/>
      <c r="I62" s="86"/>
      <c r="J62" s="86"/>
      <c r="K62" s="86"/>
      <c r="L62" s="79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spans="1:33" ht="16.5" hidden="1" customHeight="1" x14ac:dyDescent="0.2">
      <c r="A63" s="303"/>
      <c r="B63" s="300"/>
      <c r="C63" s="301"/>
      <c r="D63" s="303"/>
      <c r="E63" s="217"/>
      <c r="F63" s="302"/>
      <c r="G63" s="302"/>
      <c r="H63" s="298"/>
      <c r="I63" s="86"/>
      <c r="J63" s="86"/>
      <c r="K63" s="86"/>
      <c r="L63" s="79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</row>
    <row r="64" spans="1:33" ht="16.5" hidden="1" customHeight="1" x14ac:dyDescent="0.2">
      <c r="A64" s="303"/>
      <c r="B64" s="300"/>
      <c r="C64" s="301"/>
      <c r="D64" s="303"/>
      <c r="E64" s="217"/>
      <c r="F64" s="302"/>
      <c r="G64" s="302"/>
      <c r="H64" s="298"/>
      <c r="I64" s="86"/>
      <c r="J64" s="86"/>
      <c r="K64" s="86"/>
      <c r="L64" s="79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</row>
    <row r="65" spans="1:33" ht="16.5" hidden="1" customHeight="1" x14ac:dyDescent="0.2">
      <c r="A65" s="303"/>
      <c r="B65" s="300"/>
      <c r="C65" s="301"/>
      <c r="D65" s="303"/>
      <c r="E65" s="217"/>
      <c r="F65" s="302"/>
      <c r="G65" s="302"/>
      <c r="H65" s="298"/>
      <c r="I65" s="86"/>
      <c r="J65" s="86"/>
      <c r="K65" s="86"/>
      <c r="L65" s="79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</row>
    <row r="66" spans="1:33" ht="16.5" hidden="1" customHeight="1" x14ac:dyDescent="0.2">
      <c r="A66" s="303"/>
      <c r="B66" s="300"/>
      <c r="C66" s="301"/>
      <c r="D66" s="303"/>
      <c r="E66" s="217"/>
      <c r="F66" s="302"/>
      <c r="G66" s="302"/>
      <c r="H66" s="298"/>
      <c r="I66" s="86"/>
      <c r="J66" s="86"/>
      <c r="K66" s="86"/>
      <c r="L66" s="79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spans="1:33" ht="16.5" hidden="1" customHeight="1" x14ac:dyDescent="0.2">
      <c r="A67" s="303"/>
      <c r="B67" s="300"/>
      <c r="C67" s="301"/>
      <c r="D67" s="303"/>
      <c r="E67" s="217"/>
      <c r="F67" s="302"/>
      <c r="G67" s="302"/>
      <c r="H67" s="298"/>
      <c r="I67" s="86"/>
      <c r="J67" s="86"/>
      <c r="K67" s="86"/>
      <c r="L67" s="79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</row>
    <row r="68" spans="1:33" ht="16.5" hidden="1" customHeight="1" x14ac:dyDescent="0.2">
      <c r="A68" s="303"/>
      <c r="B68" s="300"/>
      <c r="C68" s="301"/>
      <c r="D68" s="303"/>
      <c r="E68" s="217"/>
      <c r="F68" s="302"/>
      <c r="G68" s="302"/>
      <c r="H68" s="298"/>
      <c r="I68" s="86"/>
      <c r="J68" s="86"/>
      <c r="K68" s="86"/>
      <c r="L68" s="79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</row>
    <row r="69" spans="1:33" ht="16.5" hidden="1" customHeight="1" x14ac:dyDescent="0.2">
      <c r="A69" s="303"/>
      <c r="B69" s="300"/>
      <c r="C69" s="301"/>
      <c r="D69" s="303"/>
      <c r="E69" s="217"/>
      <c r="F69" s="302"/>
      <c r="G69" s="302"/>
      <c r="H69" s="298"/>
      <c r="I69" s="86"/>
      <c r="J69" s="86"/>
      <c r="K69" s="86"/>
      <c r="L69" s="79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</row>
    <row r="70" spans="1:33" ht="16.5" hidden="1" customHeight="1" x14ac:dyDescent="0.2">
      <c r="A70" s="303"/>
      <c r="B70" s="300"/>
      <c r="C70" s="301"/>
      <c r="D70" s="303"/>
      <c r="E70" s="217"/>
      <c r="F70" s="302"/>
      <c r="G70" s="302"/>
      <c r="H70" s="298"/>
      <c r="I70" s="86"/>
      <c r="J70" s="86"/>
      <c r="K70" s="86"/>
      <c r="L70" s="79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</row>
    <row r="71" spans="1:33" ht="16.5" hidden="1" customHeight="1" x14ac:dyDescent="0.2">
      <c r="A71" s="303"/>
      <c r="B71" s="300"/>
      <c r="C71" s="301"/>
      <c r="D71" s="303"/>
      <c r="E71" s="217"/>
      <c r="F71" s="278"/>
      <c r="G71" s="278"/>
      <c r="H71" s="298"/>
      <c r="I71" s="86"/>
      <c r="J71" s="86"/>
      <c r="K71" s="86"/>
      <c r="L71" s="79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</row>
    <row r="72" spans="1:33" ht="16.5" hidden="1" customHeight="1" x14ac:dyDescent="0.2">
      <c r="A72" s="303"/>
      <c r="B72" s="300"/>
      <c r="C72" s="301"/>
      <c r="D72" s="303"/>
      <c r="E72" s="217"/>
      <c r="F72" s="278"/>
      <c r="G72" s="278"/>
      <c r="H72" s="298"/>
      <c r="I72" s="86"/>
      <c r="J72" s="86"/>
      <c r="K72" s="86"/>
      <c r="L72" s="79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</row>
    <row r="73" spans="1:33" ht="16.5" hidden="1" customHeight="1" x14ac:dyDescent="0.2">
      <c r="A73" s="303"/>
      <c r="B73" s="33"/>
      <c r="C73" s="79"/>
      <c r="D73" s="303"/>
      <c r="E73" s="217"/>
      <c r="F73" s="278"/>
      <c r="G73" s="278"/>
      <c r="H73" s="298"/>
      <c r="I73" s="86"/>
      <c r="J73" s="86"/>
      <c r="K73" s="86"/>
      <c r="L73" s="79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</row>
    <row r="74" spans="1:33" ht="16.5" hidden="1" customHeight="1" x14ac:dyDescent="0.2">
      <c r="A74" s="303"/>
      <c r="D74" s="303"/>
      <c r="E74" s="217"/>
      <c r="F74" s="278"/>
      <c r="G74" s="278"/>
      <c r="H74" s="298"/>
      <c r="I74" s="86"/>
      <c r="J74" s="86"/>
      <c r="K74" s="86"/>
      <c r="L74" s="79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</row>
    <row r="75" spans="1:33" ht="16.5" hidden="1" customHeight="1" x14ac:dyDescent="0.2">
      <c r="A75" s="303"/>
      <c r="D75" s="303"/>
      <c r="E75" s="217"/>
      <c r="F75" s="278"/>
      <c r="G75" s="278"/>
      <c r="H75" s="298"/>
      <c r="I75" s="86"/>
      <c r="J75" s="86"/>
      <c r="K75" s="86"/>
      <c r="L75" s="79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</row>
    <row r="76" spans="1:33" ht="16.5" hidden="1" customHeight="1" x14ac:dyDescent="0.2">
      <c r="A76" s="303"/>
      <c r="D76" s="303"/>
      <c r="E76" s="217"/>
      <c r="F76" s="278"/>
      <c r="G76" s="278"/>
      <c r="H76" s="298"/>
      <c r="I76" s="86"/>
      <c r="J76" s="86"/>
      <c r="K76" s="86"/>
      <c r="L76" s="79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</row>
    <row r="77" spans="1:33" ht="16.5" hidden="1" customHeight="1" x14ac:dyDescent="0.2">
      <c r="A77" s="303"/>
      <c r="B77" s="77"/>
      <c r="C77" s="277"/>
      <c r="D77" s="303"/>
      <c r="E77" s="217"/>
      <c r="F77" s="278"/>
      <c r="G77" s="278"/>
      <c r="H77" s="298"/>
      <c r="I77" s="86"/>
      <c r="J77" s="86"/>
      <c r="K77" s="86"/>
      <c r="L77" s="79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</row>
    <row r="78" spans="1:33" ht="16.5" hidden="1" customHeight="1" x14ac:dyDescent="0.2">
      <c r="A78" s="303"/>
      <c r="B78" s="76"/>
      <c r="C78" s="279"/>
      <c r="D78" s="303"/>
      <c r="E78" s="217"/>
      <c r="F78" s="278"/>
      <c r="G78" s="278"/>
      <c r="H78" s="298"/>
      <c r="I78" s="86"/>
      <c r="J78" s="86"/>
      <c r="K78" s="86"/>
      <c r="L78" s="79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</row>
    <row r="79" spans="1:33" ht="16.5" hidden="1" customHeight="1" x14ac:dyDescent="0.2">
      <c r="A79" s="303"/>
      <c r="B79" s="77"/>
      <c r="C79" s="277"/>
      <c r="D79" s="303"/>
      <c r="E79" s="217"/>
      <c r="F79" s="278"/>
      <c r="G79" s="278"/>
      <c r="H79" s="298"/>
      <c r="I79" s="86"/>
      <c r="J79" s="86"/>
      <c r="K79" s="86"/>
      <c r="L79" s="79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</row>
    <row r="80" spans="1:33" ht="16.5" hidden="1" customHeight="1" x14ac:dyDescent="0.2">
      <c r="A80" s="303"/>
      <c r="D80" s="303"/>
      <c r="E80" s="217"/>
      <c r="F80" s="278"/>
      <c r="G80" s="278"/>
      <c r="H80" s="298"/>
      <c r="I80" s="86"/>
      <c r="J80" s="86"/>
      <c r="K80" s="86"/>
      <c r="L80" s="79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</row>
    <row r="81" spans="1:33" ht="16.5" hidden="1" customHeight="1" x14ac:dyDescent="0.2">
      <c r="A81" s="303"/>
      <c r="D81" s="303"/>
      <c r="E81" s="217"/>
      <c r="F81" s="218"/>
      <c r="G81" s="218"/>
      <c r="H81" s="298"/>
      <c r="I81" s="86"/>
      <c r="J81" s="86"/>
      <c r="K81" s="86"/>
      <c r="L81" s="79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</row>
    <row r="82" spans="1:33" hidden="1" x14ac:dyDescent="0.2">
      <c r="A82" s="303"/>
      <c r="D82" s="303"/>
      <c r="H82" s="298"/>
      <c r="I82" s="33"/>
      <c r="J82" s="33"/>
      <c r="K82" s="33"/>
      <c r="L82" s="79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</row>
    <row r="83" spans="1:33" hidden="1" x14ac:dyDescent="0.2">
      <c r="A83" s="303"/>
      <c r="D83" s="303"/>
      <c r="H83" s="298"/>
    </row>
    <row r="84" spans="1:33" hidden="1" x14ac:dyDescent="0.2">
      <c r="D84" s="303"/>
      <c r="H84" s="298"/>
    </row>
    <row r="85" spans="1:33" hidden="1" x14ac:dyDescent="0.2">
      <c r="D85" s="303"/>
      <c r="H85" s="298"/>
    </row>
    <row r="86" spans="1:33" hidden="1" x14ac:dyDescent="0.2">
      <c r="D86" s="303"/>
      <c r="H86" s="298"/>
    </row>
    <row r="87" spans="1:33" hidden="1" x14ac:dyDescent="0.2">
      <c r="D87" s="303"/>
      <c r="H87" s="298"/>
    </row>
    <row r="88" spans="1:33" hidden="1" x14ac:dyDescent="0.2">
      <c r="D88" s="303"/>
      <c r="H88" s="298"/>
    </row>
    <row r="89" spans="1:33" hidden="1" x14ac:dyDescent="0.2">
      <c r="D89" s="303"/>
      <c r="H89" s="298"/>
    </row>
    <row r="90" spans="1:33" hidden="1" x14ac:dyDescent="0.2">
      <c r="D90" s="303"/>
      <c r="H90" s="298"/>
    </row>
    <row r="91" spans="1:33" hidden="1" x14ac:dyDescent="0.2">
      <c r="D91" s="303"/>
      <c r="H91" s="298"/>
    </row>
    <row r="92" spans="1:33" hidden="1" x14ac:dyDescent="0.2">
      <c r="D92" s="303"/>
      <c r="H92" s="298"/>
    </row>
    <row r="93" spans="1:33" hidden="1" x14ac:dyDescent="0.2">
      <c r="D93" s="303"/>
      <c r="H93" s="294"/>
    </row>
    <row r="94" spans="1:33" hidden="1" x14ac:dyDescent="0.2">
      <c r="D94" s="303"/>
    </row>
    <row r="95" spans="1:33" hidden="1" x14ac:dyDescent="0.2"/>
    <row r="96" spans="1:3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048529" hidden="1" x14ac:dyDescent="0.2"/>
    <row r="1048530" hidden="1" x14ac:dyDescent="0.2"/>
    <row r="1048531" hidden="1" x14ac:dyDescent="0.2"/>
    <row r="1048532" hidden="1" x14ac:dyDescent="0.2"/>
    <row r="1048533" hidden="1" x14ac:dyDescent="0.2"/>
    <row r="1048534" hidden="1" x14ac:dyDescent="0.2"/>
    <row r="1048535" hidden="1" x14ac:dyDescent="0.2"/>
    <row r="1048536" hidden="1" x14ac:dyDescent="0.2"/>
    <row r="1048537" hidden="1" x14ac:dyDescent="0.2"/>
    <row r="1048538" hidden="1" x14ac:dyDescent="0.2"/>
    <row r="1048539" hidden="1" x14ac:dyDescent="0.2"/>
    <row r="1048540" hidden="1" x14ac:dyDescent="0.2"/>
    <row r="1048541" hidden="1" x14ac:dyDescent="0.2"/>
    <row r="1048542" hidden="1" x14ac:dyDescent="0.2"/>
    <row r="1048543" hidden="1" x14ac:dyDescent="0.2"/>
    <row r="1048544" hidden="1" x14ac:dyDescent="0.2"/>
    <row r="1048545" hidden="1" x14ac:dyDescent="0.2"/>
    <row r="1048546" hidden="1" x14ac:dyDescent="0.2"/>
    <row r="1048547" hidden="1" x14ac:dyDescent="0.2"/>
    <row r="1048548" hidden="1" x14ac:dyDescent="0.2"/>
    <row r="1048549" hidden="1" x14ac:dyDescent="0.2"/>
    <row r="1048550" hidden="1" x14ac:dyDescent="0.2"/>
    <row r="1048551" hidden="1" x14ac:dyDescent="0.2"/>
    <row r="1048552" hidden="1" x14ac:dyDescent="0.2"/>
    <row r="1048553" hidden="1" x14ac:dyDescent="0.2"/>
    <row r="1048554" hidden="1" x14ac:dyDescent="0.2"/>
    <row r="1048555" hidden="1" x14ac:dyDescent="0.2"/>
    <row r="1048556" hidden="1" x14ac:dyDescent="0.2"/>
    <row r="1048557" hidden="1" x14ac:dyDescent="0.2"/>
    <row r="1048558" hidden="1" x14ac:dyDescent="0.2"/>
    <row r="1048559" hidden="1" x14ac:dyDescent="0.2"/>
    <row r="1048560" hidden="1" x14ac:dyDescent="0.2"/>
    <row r="1048561" hidden="1" x14ac:dyDescent="0.2"/>
    <row r="1048562" hidden="1" x14ac:dyDescent="0.2"/>
    <row r="1048563" hidden="1" x14ac:dyDescent="0.2"/>
    <row r="1048564" hidden="1" x14ac:dyDescent="0.2"/>
    <row r="1048565" hidden="1" x14ac:dyDescent="0.2"/>
    <row r="1048566" hidden="1" x14ac:dyDescent="0.2"/>
    <row r="1048567" hidden="1" x14ac:dyDescent="0.2"/>
    <row r="1048568" hidden="1" x14ac:dyDescent="0.2"/>
    <row r="1048569" hidden="1" x14ac:dyDescent="0.2"/>
    <row r="1048570" hidden="1" x14ac:dyDescent="0.2"/>
    <row r="1048571" hidden="1" x14ac:dyDescent="0.2"/>
    <row r="1048572" hidden="1" x14ac:dyDescent="0.2"/>
    <row r="1048573" hidden="1" x14ac:dyDescent="0.2"/>
    <row r="1048574" hidden="1" x14ac:dyDescent="0.2"/>
    <row r="1048575" hidden="1" x14ac:dyDescent="0.2"/>
    <row r="1048576" hidden="1" x14ac:dyDescent="0.2"/>
  </sheetData>
  <mergeCells count="1">
    <mergeCell ref="E4:F4"/>
  </mergeCells>
  <phoneticPr fontId="2" type="noConversion"/>
  <conditionalFormatting sqref="E4">
    <cfRule type="containsText" dxfId="1" priority="2" operator="containsText" text="Initial Budget Balanced">
      <formula>NOT(ISERROR(SEARCH("Initial Budget Balanced",E4)))</formula>
    </cfRule>
    <cfRule type="containsText" dxfId="0" priority="3" operator="containsText" text="Initial Budget Not Balanced">
      <formula>NOT(ISERROR(SEARCH("Initial Budget Not Balanced",E4)))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72" r:id="rId4" name="SpinButton43">
          <controlPr defaultSize="0" autoLine="0" linkedCell="D39" r:id="rId5">
            <anchor moveWithCells="1">
              <from>
                <xdr:col>4</xdr:col>
                <xdr:colOff>3762375</xdr:colOff>
                <xdr:row>24</xdr:row>
                <xdr:rowOff>9525</xdr:rowOff>
              </from>
              <to>
                <xdr:col>5</xdr:col>
                <xdr:colOff>190500</xdr:colOff>
                <xdr:row>24</xdr:row>
                <xdr:rowOff>190500</xdr:rowOff>
              </to>
            </anchor>
          </controlPr>
        </control>
      </mc:Choice>
      <mc:Fallback>
        <control shapeId="1072" r:id="rId4" name="SpinButton43"/>
      </mc:Fallback>
    </mc:AlternateContent>
    <mc:AlternateContent xmlns:mc="http://schemas.openxmlformats.org/markup-compatibility/2006">
      <mc:Choice Requires="x14">
        <control shapeId="1071" r:id="rId6" name="SpinButton42">
          <controlPr defaultSize="0" autoLine="0" linkedCell="D37" r:id="rId7">
            <anchor moveWithCells="1">
              <from>
                <xdr:col>4</xdr:col>
                <xdr:colOff>3762375</xdr:colOff>
                <xdr:row>22</xdr:row>
                <xdr:rowOff>19050</xdr:rowOff>
              </from>
              <to>
                <xdr:col>5</xdr:col>
                <xdr:colOff>180975</xdr:colOff>
                <xdr:row>23</xdr:row>
                <xdr:rowOff>9525</xdr:rowOff>
              </to>
            </anchor>
          </controlPr>
        </control>
      </mc:Choice>
      <mc:Fallback>
        <control shapeId="1071" r:id="rId6" name="SpinButton42"/>
      </mc:Fallback>
    </mc:AlternateContent>
    <mc:AlternateContent xmlns:mc="http://schemas.openxmlformats.org/markup-compatibility/2006">
      <mc:Choice Requires="x14">
        <control shapeId="1070" r:id="rId8" name="SpinButton41">
          <controlPr defaultSize="0" autoLine="0" linkedCell="D59" r:id="rId9">
            <anchor moveWithCells="1">
              <from>
                <xdr:col>4</xdr:col>
                <xdr:colOff>3429000</xdr:colOff>
                <xdr:row>45</xdr:row>
                <xdr:rowOff>9525</xdr:rowOff>
              </from>
              <to>
                <xdr:col>4</xdr:col>
                <xdr:colOff>3743325</xdr:colOff>
                <xdr:row>45</xdr:row>
                <xdr:rowOff>190500</xdr:rowOff>
              </to>
            </anchor>
          </controlPr>
        </control>
      </mc:Choice>
      <mc:Fallback>
        <control shapeId="1070" r:id="rId8" name="SpinButton41"/>
      </mc:Fallback>
    </mc:AlternateContent>
    <mc:AlternateContent xmlns:mc="http://schemas.openxmlformats.org/markup-compatibility/2006">
      <mc:Choice Requires="x14">
        <control shapeId="1069" r:id="rId10" name="SpinButton40">
          <controlPr defaultSize="0" autoLine="0" linkedCell="D57" r:id="rId9">
            <anchor moveWithCells="1">
              <from>
                <xdr:col>4</xdr:col>
                <xdr:colOff>3429000</xdr:colOff>
                <xdr:row>43</xdr:row>
                <xdr:rowOff>19050</xdr:rowOff>
              </from>
              <to>
                <xdr:col>4</xdr:col>
                <xdr:colOff>3743325</xdr:colOff>
                <xdr:row>43</xdr:row>
                <xdr:rowOff>200025</xdr:rowOff>
              </to>
            </anchor>
          </controlPr>
        </control>
      </mc:Choice>
      <mc:Fallback>
        <control shapeId="1069" r:id="rId10" name="SpinButton40"/>
      </mc:Fallback>
    </mc:AlternateContent>
    <mc:AlternateContent xmlns:mc="http://schemas.openxmlformats.org/markup-compatibility/2006">
      <mc:Choice Requires="x14">
        <control shapeId="1068" r:id="rId11" name="SpinButton39">
          <controlPr defaultSize="0" autoLine="0" linkedCell="#REF!" r:id="rId9">
            <anchor moveWithCells="1">
              <from>
                <xdr:col>4</xdr:col>
                <xdr:colOff>3429000</xdr:colOff>
                <xdr:row>43</xdr:row>
                <xdr:rowOff>0</xdr:rowOff>
              </from>
              <to>
                <xdr:col>4</xdr:col>
                <xdr:colOff>3743325</xdr:colOff>
                <xdr:row>43</xdr:row>
                <xdr:rowOff>180975</xdr:rowOff>
              </to>
            </anchor>
          </controlPr>
        </control>
      </mc:Choice>
      <mc:Fallback>
        <control shapeId="1068" r:id="rId11" name="SpinButton39"/>
      </mc:Fallback>
    </mc:AlternateContent>
    <mc:AlternateContent xmlns:mc="http://schemas.openxmlformats.org/markup-compatibility/2006">
      <mc:Choice Requires="x14">
        <control shapeId="1067" r:id="rId12" name="SpinButton38">
          <controlPr defaultSize="0" autoLine="0" linkedCell="F42" r:id="rId9">
            <anchor moveWithCells="1">
              <from>
                <xdr:col>4</xdr:col>
                <xdr:colOff>3429000</xdr:colOff>
                <xdr:row>41</xdr:row>
                <xdr:rowOff>19050</xdr:rowOff>
              </from>
              <to>
                <xdr:col>4</xdr:col>
                <xdr:colOff>3743325</xdr:colOff>
                <xdr:row>42</xdr:row>
                <xdr:rowOff>9525</xdr:rowOff>
              </to>
            </anchor>
          </controlPr>
        </control>
      </mc:Choice>
      <mc:Fallback>
        <control shapeId="1067" r:id="rId12" name="SpinButton38"/>
      </mc:Fallback>
    </mc:AlternateContent>
    <mc:AlternateContent xmlns:mc="http://schemas.openxmlformats.org/markup-compatibility/2006">
      <mc:Choice Requires="x14">
        <control shapeId="1066" r:id="rId13" name="SpinButton37">
          <controlPr defaultSize="0" autoLine="0" linkedCell="F40" r:id="rId9">
            <anchor moveWithCells="1">
              <from>
                <xdr:col>4</xdr:col>
                <xdr:colOff>3429000</xdr:colOff>
                <xdr:row>39</xdr:row>
                <xdr:rowOff>9525</xdr:rowOff>
              </from>
              <to>
                <xdr:col>4</xdr:col>
                <xdr:colOff>3743325</xdr:colOff>
                <xdr:row>39</xdr:row>
                <xdr:rowOff>190500</xdr:rowOff>
              </to>
            </anchor>
          </controlPr>
        </control>
      </mc:Choice>
      <mc:Fallback>
        <control shapeId="1066" r:id="rId13" name="SpinButton37"/>
      </mc:Fallback>
    </mc:AlternateContent>
    <mc:AlternateContent xmlns:mc="http://schemas.openxmlformats.org/markup-compatibility/2006">
      <mc:Choice Requires="x14">
        <control shapeId="1065" r:id="rId14" name="SpinButton36">
          <controlPr defaultSize="0" autoLine="0" linkedCell="#REF!" r:id="rId9">
            <anchor moveWithCells="1">
              <from>
                <xdr:col>4</xdr:col>
                <xdr:colOff>3429000</xdr:colOff>
                <xdr:row>39</xdr:row>
                <xdr:rowOff>0</xdr:rowOff>
              </from>
              <to>
                <xdr:col>4</xdr:col>
                <xdr:colOff>3743325</xdr:colOff>
                <xdr:row>39</xdr:row>
                <xdr:rowOff>180975</xdr:rowOff>
              </to>
            </anchor>
          </controlPr>
        </control>
      </mc:Choice>
      <mc:Fallback>
        <control shapeId="1065" r:id="rId14" name="SpinButton36"/>
      </mc:Fallback>
    </mc:AlternateContent>
    <mc:AlternateContent xmlns:mc="http://schemas.openxmlformats.org/markup-compatibility/2006">
      <mc:Choice Requires="x14">
        <control shapeId="1064" r:id="rId15" name="SpinButton35">
          <controlPr defaultSize="0" autoLine="0" autoPict="0" linkedCell="H39" r:id="rId5">
            <anchor moveWithCells="1">
              <from>
                <xdr:col>4</xdr:col>
                <xdr:colOff>3762375</xdr:colOff>
                <xdr:row>26</xdr:row>
                <xdr:rowOff>9525</xdr:rowOff>
              </from>
              <to>
                <xdr:col>5</xdr:col>
                <xdr:colOff>0</xdr:colOff>
                <xdr:row>26</xdr:row>
                <xdr:rowOff>190500</xdr:rowOff>
              </to>
            </anchor>
          </controlPr>
        </control>
      </mc:Choice>
      <mc:Fallback>
        <control shapeId="1064" r:id="rId15" name="SpinButton35"/>
      </mc:Fallback>
    </mc:AlternateContent>
    <mc:AlternateContent xmlns:mc="http://schemas.openxmlformats.org/markup-compatibility/2006">
      <mc:Choice Requires="x14">
        <control shapeId="1063" r:id="rId16" name="SpinButton34">
          <controlPr defaultSize="0" autoLine="0" linkedCell="H41" r:id="rId17">
            <anchor moveWithCells="1">
              <from>
                <xdr:col>4</xdr:col>
                <xdr:colOff>3762375</xdr:colOff>
                <xdr:row>28</xdr:row>
                <xdr:rowOff>28575</xdr:rowOff>
              </from>
              <to>
                <xdr:col>5</xdr:col>
                <xdr:colOff>190500</xdr:colOff>
                <xdr:row>29</xdr:row>
                <xdr:rowOff>19050</xdr:rowOff>
              </to>
            </anchor>
          </controlPr>
        </control>
      </mc:Choice>
      <mc:Fallback>
        <control shapeId="1063" r:id="rId16" name="SpinButton34"/>
      </mc:Fallback>
    </mc:AlternateContent>
    <mc:AlternateContent xmlns:mc="http://schemas.openxmlformats.org/markup-compatibility/2006">
      <mc:Choice Requires="x14">
        <control shapeId="1062" r:id="rId18" name="SpinButton33">
          <controlPr defaultSize="0" autoLine="0" linkedCell="D58" r:id="rId19">
            <anchor moveWithCells="1">
              <from>
                <xdr:col>4</xdr:col>
                <xdr:colOff>3429000</xdr:colOff>
                <xdr:row>44</xdr:row>
                <xdr:rowOff>19050</xdr:rowOff>
              </from>
              <to>
                <xdr:col>4</xdr:col>
                <xdr:colOff>3743325</xdr:colOff>
                <xdr:row>44</xdr:row>
                <xdr:rowOff>200025</xdr:rowOff>
              </to>
            </anchor>
          </controlPr>
        </control>
      </mc:Choice>
      <mc:Fallback>
        <control shapeId="1062" r:id="rId18" name="SpinButton33"/>
      </mc:Fallback>
    </mc:AlternateContent>
    <mc:AlternateContent xmlns:mc="http://schemas.openxmlformats.org/markup-compatibility/2006">
      <mc:Choice Requires="x14">
        <control shapeId="1061" r:id="rId20" name="SpinButton32">
          <controlPr defaultSize="0" autoLine="0" linkedCell="#REF!" r:id="rId19">
            <anchor moveWithCells="1">
              <from>
                <xdr:col>4</xdr:col>
                <xdr:colOff>3429000</xdr:colOff>
                <xdr:row>43</xdr:row>
                <xdr:rowOff>0</xdr:rowOff>
              </from>
              <to>
                <xdr:col>4</xdr:col>
                <xdr:colOff>3743325</xdr:colOff>
                <xdr:row>43</xdr:row>
                <xdr:rowOff>180975</xdr:rowOff>
              </to>
            </anchor>
          </controlPr>
        </control>
      </mc:Choice>
      <mc:Fallback>
        <control shapeId="1061" r:id="rId20" name="SpinButton32"/>
      </mc:Fallback>
    </mc:AlternateContent>
    <mc:AlternateContent xmlns:mc="http://schemas.openxmlformats.org/markup-compatibility/2006">
      <mc:Choice Requires="x14">
        <control shapeId="1060" r:id="rId21" name="SpinButton31">
          <controlPr defaultSize="0" autoLine="0" linkedCell="F41" r:id="rId19">
            <anchor moveWithCells="1">
              <from>
                <xdr:col>4</xdr:col>
                <xdr:colOff>3429000</xdr:colOff>
                <xdr:row>40</xdr:row>
                <xdr:rowOff>9525</xdr:rowOff>
              </from>
              <to>
                <xdr:col>4</xdr:col>
                <xdr:colOff>3743325</xdr:colOff>
                <xdr:row>40</xdr:row>
                <xdr:rowOff>190500</xdr:rowOff>
              </to>
            </anchor>
          </controlPr>
        </control>
      </mc:Choice>
      <mc:Fallback>
        <control shapeId="1060" r:id="rId21" name="SpinButton31"/>
      </mc:Fallback>
    </mc:AlternateContent>
    <mc:AlternateContent xmlns:mc="http://schemas.openxmlformats.org/markup-compatibility/2006">
      <mc:Choice Requires="x14">
        <control shapeId="1059" r:id="rId22" name="SpinButton30">
          <controlPr defaultSize="0" autoLine="0" linkedCell="#REF!" r:id="rId19">
            <anchor moveWithCells="1">
              <from>
                <xdr:col>4</xdr:col>
                <xdr:colOff>3429000</xdr:colOff>
                <xdr:row>39</xdr:row>
                <xdr:rowOff>0</xdr:rowOff>
              </from>
              <to>
                <xdr:col>4</xdr:col>
                <xdr:colOff>3743325</xdr:colOff>
                <xdr:row>39</xdr:row>
                <xdr:rowOff>180975</xdr:rowOff>
              </to>
            </anchor>
          </controlPr>
        </control>
      </mc:Choice>
      <mc:Fallback>
        <control shapeId="1059" r:id="rId22" name="SpinButton30"/>
      </mc:Fallback>
    </mc:AlternateContent>
    <mc:AlternateContent xmlns:mc="http://schemas.openxmlformats.org/markup-compatibility/2006">
      <mc:Choice Requires="x14">
        <control shapeId="1058" r:id="rId23" name="SpinButton29">
          <controlPr defaultSize="0" autoLine="0" autoPict="0" linkedCell="H42" r:id="rId24">
            <anchor moveWithCells="1">
              <from>
                <xdr:col>4</xdr:col>
                <xdr:colOff>3762375</xdr:colOff>
                <xdr:row>29</xdr:row>
                <xdr:rowOff>38100</xdr:rowOff>
              </from>
              <to>
                <xdr:col>5</xdr:col>
                <xdr:colOff>9525</xdr:colOff>
                <xdr:row>30</xdr:row>
                <xdr:rowOff>0</xdr:rowOff>
              </to>
            </anchor>
          </controlPr>
        </control>
      </mc:Choice>
      <mc:Fallback>
        <control shapeId="1058" r:id="rId23" name="SpinButton29"/>
      </mc:Fallback>
    </mc:AlternateContent>
    <mc:AlternateContent xmlns:mc="http://schemas.openxmlformats.org/markup-compatibility/2006">
      <mc:Choice Requires="x14">
        <control shapeId="1057" r:id="rId25" name="SpinButton28">
          <controlPr defaultSize="0" autoLine="0" linkedCell="H40" r:id="rId24">
            <anchor moveWithCells="1">
              <from>
                <xdr:col>4</xdr:col>
                <xdr:colOff>3762375</xdr:colOff>
                <xdr:row>27</xdr:row>
                <xdr:rowOff>19050</xdr:rowOff>
              </from>
              <to>
                <xdr:col>5</xdr:col>
                <xdr:colOff>190500</xdr:colOff>
                <xdr:row>28</xdr:row>
                <xdr:rowOff>19050</xdr:rowOff>
              </to>
            </anchor>
          </controlPr>
        </control>
      </mc:Choice>
      <mc:Fallback>
        <control shapeId="1057" r:id="rId25" name="SpinButton28"/>
      </mc:Fallback>
    </mc:AlternateContent>
    <mc:AlternateContent xmlns:mc="http://schemas.openxmlformats.org/markup-compatibility/2006">
      <mc:Choice Requires="x14">
        <control shapeId="1025" r:id="rId26" name="SpinButton1">
          <controlPr defaultSize="0" autoLine="0" linkedCell="A8" r:id="rId27">
            <anchor moveWithCells="1">
              <from>
                <xdr:col>1</xdr:col>
                <xdr:colOff>2705100</xdr:colOff>
                <xdr:row>12</xdr:row>
                <xdr:rowOff>19050</xdr:rowOff>
              </from>
              <to>
                <xdr:col>2</xdr:col>
                <xdr:colOff>123825</xdr:colOff>
                <xdr:row>13</xdr:row>
                <xdr:rowOff>9525</xdr:rowOff>
              </to>
            </anchor>
          </controlPr>
        </control>
      </mc:Choice>
      <mc:Fallback>
        <control shapeId="1025" r:id="rId26" name="SpinButton1"/>
      </mc:Fallback>
    </mc:AlternateContent>
    <mc:AlternateContent xmlns:mc="http://schemas.openxmlformats.org/markup-compatibility/2006">
      <mc:Choice Requires="x14">
        <control shapeId="1026" r:id="rId28" name="SpinButton2">
          <controlPr defaultSize="0" autoLine="0" linkedCell="A31" r:id="rId29">
            <anchor moveWithCells="1">
              <from>
                <xdr:col>1</xdr:col>
                <xdr:colOff>2705100</xdr:colOff>
                <xdr:row>28</xdr:row>
                <xdr:rowOff>0</xdr:rowOff>
              </from>
              <to>
                <xdr:col>2</xdr:col>
                <xdr:colOff>142875</xdr:colOff>
                <xdr:row>29</xdr:row>
                <xdr:rowOff>0</xdr:rowOff>
              </to>
            </anchor>
          </controlPr>
        </control>
      </mc:Choice>
      <mc:Fallback>
        <control shapeId="1026" r:id="rId28" name="SpinButton2"/>
      </mc:Fallback>
    </mc:AlternateContent>
    <mc:AlternateContent xmlns:mc="http://schemas.openxmlformats.org/markup-compatibility/2006">
      <mc:Choice Requires="x14">
        <control shapeId="1027" r:id="rId30" name="SpinButton3">
          <controlPr defaultSize="0" autoLine="0" autoPict="0" linkedCell="A33" r:id="rId29">
            <anchor moveWithCells="1">
              <from>
                <xdr:col>1</xdr:col>
                <xdr:colOff>2705100</xdr:colOff>
                <xdr:row>30</xdr:row>
                <xdr:rowOff>9525</xdr:rowOff>
              </from>
              <to>
                <xdr:col>2</xdr:col>
                <xdr:colOff>0</xdr:colOff>
                <xdr:row>30</xdr:row>
                <xdr:rowOff>200025</xdr:rowOff>
              </to>
            </anchor>
          </controlPr>
        </control>
      </mc:Choice>
      <mc:Fallback>
        <control shapeId="1027" r:id="rId30" name="SpinButton3"/>
      </mc:Fallback>
    </mc:AlternateContent>
    <mc:AlternateContent xmlns:mc="http://schemas.openxmlformats.org/markup-compatibility/2006">
      <mc:Choice Requires="x14">
        <control shapeId="1028" r:id="rId31" name="SpinButton4">
          <controlPr defaultSize="0" autoLine="0" autoPict="0" linkedCell="D45" r:id="rId32">
            <anchor moveWithCells="1">
              <from>
                <xdr:col>4</xdr:col>
                <xdr:colOff>3762375</xdr:colOff>
                <xdr:row>31</xdr:row>
                <xdr:rowOff>9525</xdr:rowOff>
              </from>
              <to>
                <xdr:col>5</xdr:col>
                <xdr:colOff>19050</xdr:colOff>
                <xdr:row>31</xdr:row>
                <xdr:rowOff>200025</xdr:rowOff>
              </to>
            </anchor>
          </controlPr>
        </control>
      </mc:Choice>
      <mc:Fallback>
        <control shapeId="1028" r:id="rId31" name="SpinButton4"/>
      </mc:Fallback>
    </mc:AlternateContent>
    <mc:AlternateContent xmlns:mc="http://schemas.openxmlformats.org/markup-compatibility/2006">
      <mc:Choice Requires="x14">
        <control shapeId="1029" r:id="rId33" name="SpinButton5">
          <controlPr defaultSize="0" autoLine="0" linkedCell="F11" r:id="rId34">
            <anchor moveWithCells="1">
              <from>
                <xdr:col>4</xdr:col>
                <xdr:colOff>3771900</xdr:colOff>
                <xdr:row>10</xdr:row>
                <xdr:rowOff>9525</xdr:rowOff>
              </from>
              <to>
                <xdr:col>5</xdr:col>
                <xdr:colOff>180975</xdr:colOff>
                <xdr:row>10</xdr:row>
                <xdr:rowOff>200025</xdr:rowOff>
              </to>
            </anchor>
          </controlPr>
        </control>
      </mc:Choice>
      <mc:Fallback>
        <control shapeId="1029" r:id="rId33" name="SpinButton5"/>
      </mc:Fallback>
    </mc:AlternateContent>
    <mc:AlternateContent xmlns:mc="http://schemas.openxmlformats.org/markup-compatibility/2006">
      <mc:Choice Requires="x14">
        <control shapeId="1030" r:id="rId35" name="SpinButton6">
          <controlPr defaultSize="0" autoLine="0" linkedCell="F12" r:id="rId9">
            <anchor moveWithCells="1">
              <from>
                <xdr:col>4</xdr:col>
                <xdr:colOff>3771900</xdr:colOff>
                <xdr:row>11</xdr:row>
                <xdr:rowOff>9525</xdr:rowOff>
              </from>
              <to>
                <xdr:col>5</xdr:col>
                <xdr:colOff>180975</xdr:colOff>
                <xdr:row>11</xdr:row>
                <xdr:rowOff>190500</xdr:rowOff>
              </to>
            </anchor>
          </controlPr>
        </control>
      </mc:Choice>
      <mc:Fallback>
        <control shapeId="1030" r:id="rId35" name="SpinButton6"/>
      </mc:Fallback>
    </mc:AlternateContent>
    <mc:AlternateContent xmlns:mc="http://schemas.openxmlformats.org/markup-compatibility/2006">
      <mc:Choice Requires="x14">
        <control shapeId="1031" r:id="rId36" name="SpinButton7">
          <controlPr defaultSize="0" autoLine="0" linkedCell="F13" r:id="rId37">
            <anchor moveWithCells="1">
              <from>
                <xdr:col>4</xdr:col>
                <xdr:colOff>3771900</xdr:colOff>
                <xdr:row>12</xdr:row>
                <xdr:rowOff>38100</xdr:rowOff>
              </from>
              <to>
                <xdr:col>5</xdr:col>
                <xdr:colOff>180975</xdr:colOff>
                <xdr:row>12</xdr:row>
                <xdr:rowOff>200025</xdr:rowOff>
              </to>
            </anchor>
          </controlPr>
        </control>
      </mc:Choice>
      <mc:Fallback>
        <control shapeId="1031" r:id="rId36" name="SpinButton7"/>
      </mc:Fallback>
    </mc:AlternateContent>
    <mc:AlternateContent xmlns:mc="http://schemas.openxmlformats.org/markup-compatibility/2006">
      <mc:Choice Requires="x14">
        <control shapeId="1032" r:id="rId38" name="SpinButton8">
          <controlPr defaultSize="0" autoLine="0" linkedCell="D14" r:id="rId9">
            <anchor moveWithCells="1">
              <from>
                <xdr:col>4</xdr:col>
                <xdr:colOff>3771900</xdr:colOff>
                <xdr:row>13</xdr:row>
                <xdr:rowOff>28575</xdr:rowOff>
              </from>
              <to>
                <xdr:col>5</xdr:col>
                <xdr:colOff>180975</xdr:colOff>
                <xdr:row>14</xdr:row>
                <xdr:rowOff>9525</xdr:rowOff>
              </to>
            </anchor>
          </controlPr>
        </control>
      </mc:Choice>
      <mc:Fallback>
        <control shapeId="1032" r:id="rId38" name="SpinButton8"/>
      </mc:Fallback>
    </mc:AlternateContent>
    <mc:AlternateContent xmlns:mc="http://schemas.openxmlformats.org/markup-compatibility/2006">
      <mc:Choice Requires="x14">
        <control shapeId="1033" r:id="rId39" name="SpinButton9">
          <controlPr defaultSize="0" autoLine="0" linkedCell="D15" r:id="rId19">
            <anchor moveWithCells="1">
              <from>
                <xdr:col>4</xdr:col>
                <xdr:colOff>3771900</xdr:colOff>
                <xdr:row>14</xdr:row>
                <xdr:rowOff>19050</xdr:rowOff>
              </from>
              <to>
                <xdr:col>5</xdr:col>
                <xdr:colOff>180975</xdr:colOff>
                <xdr:row>15</xdr:row>
                <xdr:rowOff>0</xdr:rowOff>
              </to>
            </anchor>
          </controlPr>
        </control>
      </mc:Choice>
      <mc:Fallback>
        <control shapeId="1033" r:id="rId39" name="SpinButton9"/>
      </mc:Fallback>
    </mc:AlternateContent>
    <mc:AlternateContent xmlns:mc="http://schemas.openxmlformats.org/markup-compatibility/2006">
      <mc:Choice Requires="x14">
        <control shapeId="1034" r:id="rId40" name="SpinButton10">
          <controlPr defaultSize="0" autoLine="0" linkedCell="F17" r:id="rId9">
            <anchor moveWithCells="1">
              <from>
                <xdr:col>4</xdr:col>
                <xdr:colOff>3771900</xdr:colOff>
                <xdr:row>16</xdr:row>
                <xdr:rowOff>9525</xdr:rowOff>
              </from>
              <to>
                <xdr:col>5</xdr:col>
                <xdr:colOff>180975</xdr:colOff>
                <xdr:row>16</xdr:row>
                <xdr:rowOff>190500</xdr:rowOff>
              </to>
            </anchor>
          </controlPr>
        </control>
      </mc:Choice>
      <mc:Fallback>
        <control shapeId="1034" r:id="rId40" name="SpinButton10"/>
      </mc:Fallback>
    </mc:AlternateContent>
    <mc:AlternateContent xmlns:mc="http://schemas.openxmlformats.org/markup-compatibility/2006">
      <mc:Choice Requires="x14">
        <control shapeId="1035" r:id="rId41" name="SpinButton11">
          <controlPr defaultSize="0" autoLine="0" linkedCell="F18" r:id="rId19">
            <anchor moveWithCells="1">
              <from>
                <xdr:col>4</xdr:col>
                <xdr:colOff>3771900</xdr:colOff>
                <xdr:row>17</xdr:row>
                <xdr:rowOff>19050</xdr:rowOff>
              </from>
              <to>
                <xdr:col>5</xdr:col>
                <xdr:colOff>180975</xdr:colOff>
                <xdr:row>18</xdr:row>
                <xdr:rowOff>9525</xdr:rowOff>
              </to>
            </anchor>
          </controlPr>
        </control>
      </mc:Choice>
      <mc:Fallback>
        <control shapeId="1035" r:id="rId41" name="SpinButton11"/>
      </mc:Fallback>
    </mc:AlternateContent>
    <mc:AlternateContent xmlns:mc="http://schemas.openxmlformats.org/markup-compatibility/2006">
      <mc:Choice Requires="x14">
        <control shapeId="1036" r:id="rId42" name="SpinButton12">
          <controlPr defaultSize="0" autoLine="0" linkedCell="D36" r:id="rId19">
            <anchor moveWithCells="1">
              <from>
                <xdr:col>4</xdr:col>
                <xdr:colOff>3429000</xdr:colOff>
                <xdr:row>22</xdr:row>
                <xdr:rowOff>19050</xdr:rowOff>
              </from>
              <to>
                <xdr:col>4</xdr:col>
                <xdr:colOff>3743325</xdr:colOff>
                <xdr:row>22</xdr:row>
                <xdr:rowOff>200025</xdr:rowOff>
              </to>
            </anchor>
          </controlPr>
        </control>
      </mc:Choice>
      <mc:Fallback>
        <control shapeId="1036" r:id="rId42" name="SpinButton12"/>
      </mc:Fallback>
    </mc:AlternateContent>
    <mc:AlternateContent xmlns:mc="http://schemas.openxmlformats.org/markup-compatibility/2006">
      <mc:Choice Requires="x14">
        <control shapeId="1041" r:id="rId43" name="SpinButton13">
          <controlPr defaultSize="0" autoLine="0" linkedCell="D38" r:id="rId19">
            <anchor moveWithCells="1">
              <from>
                <xdr:col>4</xdr:col>
                <xdr:colOff>3429000</xdr:colOff>
                <xdr:row>24</xdr:row>
                <xdr:rowOff>19050</xdr:rowOff>
              </from>
              <to>
                <xdr:col>4</xdr:col>
                <xdr:colOff>3743325</xdr:colOff>
                <xdr:row>24</xdr:row>
                <xdr:rowOff>200025</xdr:rowOff>
              </to>
            </anchor>
          </controlPr>
        </control>
      </mc:Choice>
      <mc:Fallback>
        <control shapeId="1041" r:id="rId43" name="SpinButton13"/>
      </mc:Fallback>
    </mc:AlternateContent>
    <mc:AlternateContent xmlns:mc="http://schemas.openxmlformats.org/markup-compatibility/2006">
      <mc:Choice Requires="x14">
        <control shapeId="1042" r:id="rId44" name="SpinButton14">
          <controlPr defaultSize="0" autoLine="0" linkedCell="D40" r:id="rId19">
            <anchor moveWithCells="1">
              <from>
                <xdr:col>4</xdr:col>
                <xdr:colOff>3429000</xdr:colOff>
                <xdr:row>26</xdr:row>
                <xdr:rowOff>19050</xdr:rowOff>
              </from>
              <to>
                <xdr:col>4</xdr:col>
                <xdr:colOff>3743325</xdr:colOff>
                <xdr:row>26</xdr:row>
                <xdr:rowOff>200025</xdr:rowOff>
              </to>
            </anchor>
          </controlPr>
        </control>
      </mc:Choice>
      <mc:Fallback>
        <control shapeId="1042" r:id="rId44" name="SpinButton14"/>
      </mc:Fallback>
    </mc:AlternateContent>
    <mc:AlternateContent xmlns:mc="http://schemas.openxmlformats.org/markup-compatibility/2006">
      <mc:Choice Requires="x14">
        <control shapeId="1043" r:id="rId45" name="SpinButton15">
          <controlPr defaultSize="0" autoLine="0" linkedCell="D41" r:id="rId9">
            <anchor moveWithCells="1">
              <from>
                <xdr:col>4</xdr:col>
                <xdr:colOff>3429000</xdr:colOff>
                <xdr:row>27</xdr:row>
                <xdr:rowOff>9525</xdr:rowOff>
              </from>
              <to>
                <xdr:col>4</xdr:col>
                <xdr:colOff>3743325</xdr:colOff>
                <xdr:row>28</xdr:row>
                <xdr:rowOff>19050</xdr:rowOff>
              </to>
            </anchor>
          </controlPr>
        </control>
      </mc:Choice>
      <mc:Fallback>
        <control shapeId="1043" r:id="rId45" name="SpinButton15"/>
      </mc:Fallback>
    </mc:AlternateContent>
    <mc:AlternateContent xmlns:mc="http://schemas.openxmlformats.org/markup-compatibility/2006">
      <mc:Choice Requires="x14">
        <control shapeId="1044" r:id="rId46" name="SpinButton16">
          <controlPr defaultSize="0" autoLine="0" linkedCell="D42" r:id="rId19">
            <anchor moveWithCells="1">
              <from>
                <xdr:col>4</xdr:col>
                <xdr:colOff>3429000</xdr:colOff>
                <xdr:row>28</xdr:row>
                <xdr:rowOff>9525</xdr:rowOff>
              </from>
              <to>
                <xdr:col>4</xdr:col>
                <xdr:colOff>3743325</xdr:colOff>
                <xdr:row>29</xdr:row>
                <xdr:rowOff>9525</xdr:rowOff>
              </to>
            </anchor>
          </controlPr>
        </control>
      </mc:Choice>
      <mc:Fallback>
        <control shapeId="1044" r:id="rId46" name="SpinButton16"/>
      </mc:Fallback>
    </mc:AlternateContent>
    <mc:AlternateContent xmlns:mc="http://schemas.openxmlformats.org/markup-compatibility/2006">
      <mc:Choice Requires="x14">
        <control shapeId="1045" r:id="rId47" name="SpinButton17">
          <controlPr defaultSize="0" autoLine="0" linkedCell="D43" r:id="rId9">
            <anchor moveWithCells="1">
              <from>
                <xdr:col>4</xdr:col>
                <xdr:colOff>3429000</xdr:colOff>
                <xdr:row>29</xdr:row>
                <xdr:rowOff>28575</xdr:rowOff>
              </from>
              <to>
                <xdr:col>4</xdr:col>
                <xdr:colOff>3743325</xdr:colOff>
                <xdr:row>30</xdr:row>
                <xdr:rowOff>0</xdr:rowOff>
              </to>
            </anchor>
          </controlPr>
        </control>
      </mc:Choice>
      <mc:Fallback>
        <control shapeId="1045" r:id="rId47" name="SpinButton17"/>
      </mc:Fallback>
    </mc:AlternateContent>
    <mc:AlternateContent xmlns:mc="http://schemas.openxmlformats.org/markup-compatibility/2006">
      <mc:Choice Requires="x14">
        <control shapeId="1048" r:id="rId48" name="SpinButton20">
          <controlPr defaultSize="0" autoLine="0" linkedCell="G40" r:id="rId49">
            <anchor moveWithCells="1">
              <from>
                <xdr:col>4</xdr:col>
                <xdr:colOff>3762375</xdr:colOff>
                <xdr:row>39</xdr:row>
                <xdr:rowOff>0</xdr:rowOff>
              </from>
              <to>
                <xdr:col>5</xdr:col>
                <xdr:colOff>190500</xdr:colOff>
                <xdr:row>39</xdr:row>
                <xdr:rowOff>190500</xdr:rowOff>
              </to>
            </anchor>
          </controlPr>
        </control>
      </mc:Choice>
      <mc:Fallback>
        <control shapeId="1048" r:id="rId48" name="SpinButton20"/>
      </mc:Fallback>
    </mc:AlternateContent>
    <mc:AlternateContent xmlns:mc="http://schemas.openxmlformats.org/markup-compatibility/2006">
      <mc:Choice Requires="x14">
        <control shapeId="1049" r:id="rId50" name="SpinButton21">
          <controlPr defaultSize="0" autoLine="0" linkedCell="G41" r:id="rId51">
            <anchor moveWithCells="1">
              <from>
                <xdr:col>4</xdr:col>
                <xdr:colOff>3762375</xdr:colOff>
                <xdr:row>40</xdr:row>
                <xdr:rowOff>19050</xdr:rowOff>
              </from>
              <to>
                <xdr:col>5</xdr:col>
                <xdr:colOff>190500</xdr:colOff>
                <xdr:row>40</xdr:row>
                <xdr:rowOff>180975</xdr:rowOff>
              </to>
            </anchor>
          </controlPr>
        </control>
      </mc:Choice>
      <mc:Fallback>
        <control shapeId="1049" r:id="rId50" name="SpinButton21"/>
      </mc:Fallback>
    </mc:AlternateContent>
    <mc:AlternateContent xmlns:mc="http://schemas.openxmlformats.org/markup-compatibility/2006">
      <mc:Choice Requires="x14">
        <control shapeId="1050" r:id="rId52" name="SpinButton22">
          <controlPr defaultSize="0" autoLine="0" autoPict="0" linkedCell="G42" r:id="rId53">
            <anchor moveWithCells="1">
              <from>
                <xdr:col>4</xdr:col>
                <xdr:colOff>3762375</xdr:colOff>
                <xdr:row>41</xdr:row>
                <xdr:rowOff>19050</xdr:rowOff>
              </from>
              <to>
                <xdr:col>5</xdr:col>
                <xdr:colOff>9525</xdr:colOff>
                <xdr:row>41</xdr:row>
                <xdr:rowOff>180975</xdr:rowOff>
              </to>
            </anchor>
          </controlPr>
        </control>
      </mc:Choice>
      <mc:Fallback>
        <control shapeId="1050" r:id="rId52" name="SpinButton22"/>
      </mc:Fallback>
    </mc:AlternateContent>
    <mc:AlternateContent xmlns:mc="http://schemas.openxmlformats.org/markup-compatibility/2006">
      <mc:Choice Requires="x14">
        <control shapeId="1053" r:id="rId54" name="SpinButton25">
          <controlPr defaultSize="0" autoLine="0" autoPict="0" linkedCell="H56" r:id="rId29">
            <anchor moveWithCells="1">
              <from>
                <xdr:col>4</xdr:col>
                <xdr:colOff>3762375</xdr:colOff>
                <xdr:row>43</xdr:row>
                <xdr:rowOff>9525</xdr:rowOff>
              </from>
              <to>
                <xdr:col>5</xdr:col>
                <xdr:colOff>9525</xdr:colOff>
                <xdr:row>43</xdr:row>
                <xdr:rowOff>190500</xdr:rowOff>
              </to>
            </anchor>
          </controlPr>
        </control>
      </mc:Choice>
      <mc:Fallback>
        <control shapeId="1053" r:id="rId54" name="SpinButton25"/>
      </mc:Fallback>
    </mc:AlternateContent>
    <mc:AlternateContent xmlns:mc="http://schemas.openxmlformats.org/markup-compatibility/2006">
      <mc:Choice Requires="x14">
        <control shapeId="1054" r:id="rId55" name="SpinButton26">
          <controlPr defaultSize="0" autoLine="0" linkedCell="H57" r:id="rId5">
            <anchor moveWithCells="1">
              <from>
                <xdr:col>4</xdr:col>
                <xdr:colOff>3762375</xdr:colOff>
                <xdr:row>44</xdr:row>
                <xdr:rowOff>9525</xdr:rowOff>
              </from>
              <to>
                <xdr:col>5</xdr:col>
                <xdr:colOff>190500</xdr:colOff>
                <xdr:row>44</xdr:row>
                <xdr:rowOff>190500</xdr:rowOff>
              </to>
            </anchor>
          </controlPr>
        </control>
      </mc:Choice>
      <mc:Fallback>
        <control shapeId="1054" r:id="rId55" name="SpinButton26"/>
      </mc:Fallback>
    </mc:AlternateContent>
    <mc:AlternateContent xmlns:mc="http://schemas.openxmlformats.org/markup-compatibility/2006">
      <mc:Choice Requires="x14">
        <control shapeId="1055" r:id="rId56" name="SpinButton27">
          <controlPr defaultSize="0" autoLine="0" linkedCell="H58" r:id="rId24">
            <anchor moveWithCells="1">
              <from>
                <xdr:col>4</xdr:col>
                <xdr:colOff>3762375</xdr:colOff>
                <xdr:row>45</xdr:row>
                <xdr:rowOff>19050</xdr:rowOff>
              </from>
              <to>
                <xdr:col>5</xdr:col>
                <xdr:colOff>190500</xdr:colOff>
                <xdr:row>45</xdr:row>
                <xdr:rowOff>190500</xdr:rowOff>
              </to>
            </anchor>
          </controlPr>
        </control>
      </mc:Choice>
      <mc:Fallback>
        <control shapeId="1055" r:id="rId56" name="SpinButton27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59999389629810485"/>
  </sheetPr>
  <dimension ref="A1:BD313"/>
  <sheetViews>
    <sheetView workbookViewId="0">
      <pane xSplit="6" ySplit="11" topLeftCell="G12" activePane="bottomRight" state="frozen"/>
      <selection pane="topRight" activeCell="G1" sqref="G1"/>
      <selection pane="bottomLeft" activeCell="A15" sqref="A15"/>
      <selection pane="bottomRight" activeCell="A2" sqref="A2"/>
    </sheetView>
  </sheetViews>
  <sheetFormatPr defaultColWidth="8.85546875" defaultRowHeight="12" outlineLevelRow="1" x14ac:dyDescent="0.2"/>
  <cols>
    <col min="1" max="1" width="18.7109375" style="1" bestFit="1" customWidth="1"/>
    <col min="2" max="2" width="6" style="1" customWidth="1"/>
    <col min="3" max="3" width="2.42578125" style="1" customWidth="1"/>
    <col min="4" max="4" width="5.42578125" style="1" customWidth="1"/>
    <col min="5" max="5" width="6.140625" style="1" bestFit="1" customWidth="1"/>
    <col min="6" max="6" width="2.42578125" style="1" customWidth="1"/>
    <col min="7" max="7" width="3.7109375" style="1" customWidth="1"/>
    <col min="8" max="8" width="4.85546875" style="1" bestFit="1" customWidth="1"/>
    <col min="9" max="9" width="6" style="1" customWidth="1"/>
    <col min="10" max="10" width="3.85546875" style="1" customWidth="1"/>
    <col min="11" max="11" width="2.42578125" style="1" customWidth="1"/>
    <col min="12" max="12" width="8.7109375" style="1" customWidth="1"/>
    <col min="13" max="13" width="2.42578125" style="1" customWidth="1"/>
    <col min="14" max="14" width="8.7109375" style="1" customWidth="1"/>
    <col min="15" max="15" width="2.42578125" style="1" customWidth="1"/>
    <col min="16" max="16" width="3.7109375" style="1" customWidth="1"/>
    <col min="17" max="17" width="3.85546875" style="1" customWidth="1"/>
    <col min="18" max="18" width="2.42578125" style="1" customWidth="1"/>
    <col min="19" max="19" width="8.7109375" style="1" customWidth="1"/>
    <col min="20" max="20" width="2.42578125" style="1" customWidth="1"/>
    <col min="21" max="21" width="8.7109375" style="1" customWidth="1"/>
    <col min="22" max="22" width="2.42578125" style="1" customWidth="1"/>
    <col min="23" max="23" width="3.7109375" style="1" customWidth="1"/>
    <col min="24" max="24" width="3.85546875" style="1" customWidth="1"/>
    <col min="25" max="25" width="2.42578125" style="1" customWidth="1"/>
    <col min="26" max="26" width="8.7109375" style="1" customWidth="1"/>
    <col min="27" max="27" width="2.42578125" style="1" customWidth="1"/>
    <col min="28" max="28" width="8.7109375" style="1" customWidth="1"/>
    <col min="29" max="29" width="2.42578125" style="1" customWidth="1"/>
    <col min="30" max="30" width="3.7109375" style="1" customWidth="1"/>
    <col min="31" max="31" width="3.85546875" style="1" customWidth="1"/>
    <col min="32" max="16384" width="8.85546875" style="1"/>
  </cols>
  <sheetData>
    <row r="1" spans="1:56" s="234" customFormat="1" ht="24" x14ac:dyDescent="0.2">
      <c r="A1" s="185" t="s">
        <v>105</v>
      </c>
      <c r="B1" s="231">
        <v>0.01</v>
      </c>
      <c r="C1" s="232"/>
      <c r="D1" s="233" t="s">
        <v>78</v>
      </c>
      <c r="E1" s="233" t="s">
        <v>64</v>
      </c>
      <c r="F1" s="232"/>
      <c r="K1" s="232"/>
      <c r="L1" s="235" t="s">
        <v>89</v>
      </c>
      <c r="M1" s="232"/>
      <c r="N1" s="236" t="s">
        <v>90</v>
      </c>
      <c r="O1" s="232"/>
      <c r="R1" s="232"/>
      <c r="S1" s="235" t="s">
        <v>89</v>
      </c>
      <c r="T1" s="232"/>
      <c r="U1" s="236" t="s">
        <v>90</v>
      </c>
      <c r="V1" s="232"/>
      <c r="Y1" s="232"/>
      <c r="Z1" s="235" t="s">
        <v>89</v>
      </c>
      <c r="AA1" s="232"/>
      <c r="AB1" s="236" t="s">
        <v>90</v>
      </c>
      <c r="AC1" s="232"/>
    </row>
    <row r="2" spans="1:56" s="238" customFormat="1" x14ac:dyDescent="0.2">
      <c r="A2" s="237"/>
      <c r="B2" s="237"/>
      <c r="C2" s="237"/>
      <c r="D2" s="237"/>
      <c r="E2" s="237"/>
      <c r="F2" s="237"/>
      <c r="J2" s="233"/>
      <c r="K2" s="237"/>
      <c r="L2" s="237">
        <v>15</v>
      </c>
      <c r="M2" s="237"/>
      <c r="N2" s="237">
        <v>15</v>
      </c>
      <c r="O2" s="237"/>
      <c r="Q2" s="233"/>
      <c r="R2" s="237"/>
      <c r="S2" s="237">
        <v>20</v>
      </c>
      <c r="T2" s="237"/>
      <c r="U2" s="237">
        <v>20</v>
      </c>
      <c r="V2" s="237"/>
      <c r="X2" s="233"/>
      <c r="Y2" s="237"/>
      <c r="Z2" s="237">
        <v>25</v>
      </c>
      <c r="AA2" s="237"/>
      <c r="AB2" s="237">
        <v>25</v>
      </c>
      <c r="AC2" s="237"/>
      <c r="AE2" s="233"/>
    </row>
    <row r="3" spans="1:56" s="184" customFormat="1" x14ac:dyDescent="0.2">
      <c r="A3" s="239"/>
      <c r="C3" s="232"/>
      <c r="E3" s="185"/>
      <c r="F3" s="232"/>
      <c r="G3" s="186"/>
      <c r="H3" s="186"/>
      <c r="I3" s="186"/>
      <c r="J3" s="185"/>
      <c r="K3" s="232"/>
      <c r="L3" s="240"/>
      <c r="M3" s="232"/>
      <c r="N3" s="186"/>
      <c r="O3" s="232"/>
      <c r="P3" s="186"/>
      <c r="Q3" s="185"/>
      <c r="R3" s="232"/>
      <c r="S3" s="240"/>
      <c r="T3" s="232"/>
      <c r="U3" s="186"/>
      <c r="V3" s="232"/>
      <c r="W3" s="186"/>
      <c r="X3" s="185"/>
      <c r="Y3" s="232"/>
      <c r="Z3" s="240"/>
      <c r="AA3" s="232"/>
      <c r="AB3" s="186"/>
      <c r="AC3" s="232"/>
      <c r="AD3" s="186"/>
      <c r="AE3" s="185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</row>
    <row r="4" spans="1:56" s="184" customFormat="1" x14ac:dyDescent="0.2">
      <c r="A4" s="185" t="s">
        <v>109</v>
      </c>
      <c r="C4" s="232"/>
      <c r="E4" s="185"/>
      <c r="F4" s="232"/>
      <c r="G4" s="186"/>
      <c r="H4" s="186"/>
      <c r="I4" s="186"/>
      <c r="J4" s="185"/>
      <c r="K4" s="232"/>
      <c r="L4" s="241">
        <f>Dashboard!$F$40</f>
        <v>90000</v>
      </c>
      <c r="M4" s="232"/>
      <c r="N4" s="241">
        <f>Dashboard!G40</f>
        <v>250000</v>
      </c>
      <c r="O4" s="232"/>
      <c r="P4" s="186"/>
      <c r="Q4" s="185"/>
      <c r="R4" s="232"/>
      <c r="S4" s="241">
        <f>Dashboard!$F$41</f>
        <v>120000</v>
      </c>
      <c r="T4" s="232"/>
      <c r="U4" s="241">
        <f>Dashboard!G41</f>
        <v>250000</v>
      </c>
      <c r="V4" s="232"/>
      <c r="W4" s="186"/>
      <c r="X4" s="185"/>
      <c r="Y4" s="232"/>
      <c r="Z4" s="241">
        <f>Dashboard!$F$42</f>
        <v>150000</v>
      </c>
      <c r="AA4" s="232"/>
      <c r="AB4" s="241">
        <f>Dashboard!G42</f>
        <v>250000</v>
      </c>
      <c r="AC4" s="232"/>
      <c r="AD4" s="186"/>
      <c r="AE4" s="185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</row>
    <row r="5" spans="1:56" s="184" customFormat="1" x14ac:dyDescent="0.2">
      <c r="A5" s="185" t="s">
        <v>118</v>
      </c>
      <c r="C5" s="232"/>
      <c r="E5" s="185"/>
      <c r="F5" s="232"/>
      <c r="G5" s="186"/>
      <c r="H5" s="186"/>
      <c r="I5" s="186"/>
      <c r="J5" s="185"/>
      <c r="K5" s="232"/>
      <c r="L5" s="242">
        <f>L2*12/18</f>
        <v>10</v>
      </c>
      <c r="M5" s="232"/>
      <c r="N5" s="242">
        <v>1</v>
      </c>
      <c r="O5" s="232"/>
      <c r="P5" s="186"/>
      <c r="Q5" s="185"/>
      <c r="R5" s="232"/>
      <c r="S5" s="242">
        <f>S2*12/18</f>
        <v>13.333333333333334</v>
      </c>
      <c r="T5" s="232"/>
      <c r="U5" s="242">
        <v>1</v>
      </c>
      <c r="V5" s="232"/>
      <c r="W5" s="186"/>
      <c r="X5" s="185"/>
      <c r="Y5" s="232"/>
      <c r="Z5" s="242">
        <f>Z2*12/18</f>
        <v>16.666666666666668</v>
      </c>
      <c r="AA5" s="232"/>
      <c r="AB5" s="242">
        <v>1</v>
      </c>
      <c r="AC5" s="232"/>
      <c r="AD5" s="186"/>
      <c r="AE5" s="185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</row>
    <row r="6" spans="1:56" s="184" customFormat="1" x14ac:dyDescent="0.2">
      <c r="A6" s="185"/>
      <c r="C6" s="232"/>
      <c r="E6" s="185"/>
      <c r="F6" s="232"/>
      <c r="G6" s="186"/>
      <c r="H6" s="186"/>
      <c r="I6" s="186"/>
      <c r="J6" s="185"/>
      <c r="K6" s="232"/>
      <c r="L6" s="240"/>
      <c r="M6" s="232"/>
      <c r="N6" s="186"/>
      <c r="O6" s="232"/>
      <c r="P6" s="186"/>
      <c r="Q6" s="185"/>
      <c r="R6" s="232"/>
      <c r="S6" s="240"/>
      <c r="T6" s="232"/>
      <c r="U6" s="186"/>
      <c r="V6" s="232"/>
      <c r="W6" s="186"/>
      <c r="X6" s="185"/>
      <c r="Y6" s="232"/>
      <c r="Z6" s="240"/>
      <c r="AA6" s="232"/>
      <c r="AB6" s="186"/>
      <c r="AC6" s="232"/>
      <c r="AD6" s="186"/>
      <c r="AE6" s="185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</row>
    <row r="7" spans="1:56" s="184" customFormat="1" x14ac:dyDescent="0.2">
      <c r="A7" s="185" t="s">
        <v>119</v>
      </c>
      <c r="C7" s="232"/>
      <c r="E7" s="185"/>
      <c r="F7" s="232"/>
      <c r="G7" s="186"/>
      <c r="H7" s="186"/>
      <c r="I7" s="186"/>
      <c r="J7" s="185"/>
      <c r="K7" s="232"/>
      <c r="L7" s="241">
        <f>L4/L5</f>
        <v>9000</v>
      </c>
      <c r="M7" s="232"/>
      <c r="N7" s="241">
        <f>N4/N5</f>
        <v>250000</v>
      </c>
      <c r="O7" s="232"/>
      <c r="P7" s="186"/>
      <c r="Q7" s="185"/>
      <c r="R7" s="232"/>
      <c r="S7" s="241">
        <f>S4/S5</f>
        <v>9000</v>
      </c>
      <c r="T7" s="232"/>
      <c r="U7" s="241">
        <f>U4/U5</f>
        <v>250000</v>
      </c>
      <c r="V7" s="232"/>
      <c r="W7" s="186"/>
      <c r="X7" s="185"/>
      <c r="Y7" s="232"/>
      <c r="Z7" s="241">
        <f>Z4/Z5</f>
        <v>9000</v>
      </c>
      <c r="AA7" s="232"/>
      <c r="AB7" s="241">
        <f>AB4/AB5</f>
        <v>250000</v>
      </c>
      <c r="AC7" s="232"/>
      <c r="AD7" s="186"/>
      <c r="AE7" s="185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</row>
    <row r="8" spans="1:56" s="184" customFormat="1" x14ac:dyDescent="0.2">
      <c r="A8" s="185" t="s">
        <v>104</v>
      </c>
      <c r="C8" s="232"/>
      <c r="E8" s="185"/>
      <c r="F8" s="232"/>
      <c r="G8" s="186"/>
      <c r="H8" s="186"/>
      <c r="I8" s="186"/>
      <c r="J8" s="185"/>
      <c r="K8" s="232"/>
      <c r="L8" s="241">
        <f>NPV($B$1/12,L14:L312)+L13</f>
        <v>83675.988575964875</v>
      </c>
      <c r="M8" s="232"/>
      <c r="N8" s="241"/>
      <c r="O8" s="232"/>
      <c r="P8" s="186"/>
      <c r="Q8" s="185"/>
      <c r="R8" s="232"/>
      <c r="S8" s="241">
        <f>NPV($B$1/12,S14:S312)+S13</f>
        <v>108874.64810591623</v>
      </c>
      <c r="T8" s="232"/>
      <c r="U8" s="241"/>
      <c r="V8" s="232"/>
      <c r="W8" s="186"/>
      <c r="X8" s="185"/>
      <c r="Y8" s="232"/>
      <c r="Z8" s="241">
        <f>NPV($B$1/12,Z14:Z312)+Z13</f>
        <v>132844.85360560694</v>
      </c>
      <c r="AA8" s="232"/>
      <c r="AB8" s="241"/>
      <c r="AC8" s="232"/>
      <c r="AD8" s="186"/>
      <c r="AE8" s="185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</row>
    <row r="9" spans="1:56" s="184" customFormat="1" x14ac:dyDescent="0.2">
      <c r="A9" s="185" t="s">
        <v>120</v>
      </c>
      <c r="C9" s="232"/>
      <c r="E9" s="185"/>
      <c r="F9" s="232"/>
      <c r="G9" s="186"/>
      <c r="H9" s="186"/>
      <c r="I9" s="186"/>
      <c r="J9" s="185"/>
      <c r="K9" s="232"/>
      <c r="L9" s="240"/>
      <c r="M9" s="232"/>
      <c r="N9" s="241">
        <f>N7-L8</f>
        <v>166324.01142403512</v>
      </c>
      <c r="O9" s="232"/>
      <c r="P9" s="186"/>
      <c r="Q9" s="185"/>
      <c r="R9" s="232"/>
      <c r="S9" s="240"/>
      <c r="T9" s="232"/>
      <c r="U9" s="241">
        <f>U7-S8</f>
        <v>141125.35189408378</v>
      </c>
      <c r="V9" s="232"/>
      <c r="W9" s="186"/>
      <c r="X9" s="185"/>
      <c r="Y9" s="232"/>
      <c r="Z9" s="240"/>
      <c r="AA9" s="232"/>
      <c r="AB9" s="241">
        <f>AB7-Z8</f>
        <v>117155.14639439306</v>
      </c>
      <c r="AC9" s="232"/>
      <c r="AD9" s="186"/>
      <c r="AE9" s="185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</row>
    <row r="10" spans="1:56" s="184" customFormat="1" x14ac:dyDescent="0.2">
      <c r="A10" s="185"/>
      <c r="C10" s="232"/>
      <c r="E10" s="185"/>
      <c r="F10" s="232"/>
      <c r="G10" s="186"/>
      <c r="H10" s="186"/>
      <c r="I10" s="186"/>
      <c r="J10" s="185"/>
      <c r="K10" s="232"/>
      <c r="L10" s="240"/>
      <c r="M10" s="232"/>
      <c r="N10" s="186"/>
      <c r="O10" s="232"/>
      <c r="P10" s="186"/>
      <c r="Q10" s="185"/>
      <c r="R10" s="232"/>
      <c r="S10" s="240"/>
      <c r="T10" s="232"/>
      <c r="U10" s="186"/>
      <c r="V10" s="232"/>
      <c r="W10" s="186"/>
      <c r="X10" s="185"/>
      <c r="Y10" s="232"/>
      <c r="Z10" s="240"/>
      <c r="AA10" s="232"/>
      <c r="AB10" s="186"/>
      <c r="AC10" s="232"/>
      <c r="AD10" s="186"/>
      <c r="AE10" s="185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</row>
    <row r="11" spans="1:56" x14ac:dyDescent="0.2">
      <c r="A11" s="247" t="s">
        <v>110</v>
      </c>
      <c r="B11" s="248"/>
      <c r="C11" s="248"/>
      <c r="D11" s="248"/>
      <c r="E11" s="248"/>
      <c r="F11" s="248"/>
      <c r="G11" s="248"/>
      <c r="H11" s="248"/>
      <c r="I11" s="248"/>
      <c r="J11" s="247"/>
      <c r="K11" s="248"/>
      <c r="L11" s="243">
        <f>SUM(L13:L1048576)</f>
        <v>90000</v>
      </c>
      <c r="M11" s="248"/>
      <c r="N11" s="243">
        <f>SUM(N13:N1048576)</f>
        <v>250000</v>
      </c>
      <c r="O11" s="248"/>
      <c r="P11" s="248"/>
      <c r="Q11" s="247"/>
      <c r="R11" s="248"/>
      <c r="S11" s="243">
        <f>SUM(S13:S1048576)</f>
        <v>120000</v>
      </c>
      <c r="T11" s="248"/>
      <c r="U11" s="243">
        <f>SUM(U13:U1048576)</f>
        <v>250000</v>
      </c>
      <c r="V11" s="248"/>
      <c r="W11" s="248"/>
      <c r="X11" s="247"/>
      <c r="Y11" s="248"/>
      <c r="Z11" s="243">
        <f>SUM(Z13:Z1048576)</f>
        <v>150000</v>
      </c>
      <c r="AA11" s="248"/>
      <c r="AB11" s="243">
        <f>SUM(AB13:AB1048576)</f>
        <v>250000</v>
      </c>
      <c r="AC11" s="248"/>
      <c r="AD11" s="186"/>
      <c r="AE11" s="185"/>
    </row>
    <row r="12" spans="1:56" x14ac:dyDescent="0.2">
      <c r="A12" s="232"/>
      <c r="B12" s="232"/>
      <c r="C12" s="232"/>
      <c r="D12" s="232"/>
      <c r="E12" s="232"/>
      <c r="F12" s="232"/>
      <c r="J12" s="185"/>
      <c r="K12" s="232"/>
      <c r="L12" s="232"/>
      <c r="M12" s="232"/>
      <c r="N12" s="232"/>
      <c r="O12" s="232"/>
      <c r="Q12" s="185"/>
      <c r="R12" s="232"/>
      <c r="S12" s="232"/>
      <c r="T12" s="232"/>
      <c r="U12" s="232"/>
      <c r="V12" s="232"/>
      <c r="X12" s="185"/>
      <c r="Y12" s="232"/>
      <c r="Z12" s="232"/>
      <c r="AA12" s="232"/>
      <c r="AB12" s="232"/>
      <c r="AC12" s="232"/>
      <c r="AE12" s="185"/>
    </row>
    <row r="13" spans="1:56" x14ac:dyDescent="0.2">
      <c r="C13" s="232"/>
      <c r="D13" s="187">
        <f t="shared" ref="D13:D44" si="0">ROUNDUP(E13/12,0)</f>
        <v>1</v>
      </c>
      <c r="E13" s="187">
        <v>1</v>
      </c>
      <c r="F13" s="232"/>
      <c r="H13" s="244"/>
      <c r="I13" s="244"/>
      <c r="J13" s="187"/>
      <c r="K13" s="232"/>
      <c r="L13" s="241">
        <f>L$7</f>
        <v>9000</v>
      </c>
      <c r="M13" s="232"/>
      <c r="N13" s="245">
        <f>N7</f>
        <v>250000</v>
      </c>
      <c r="O13" s="232"/>
      <c r="P13" s="244"/>
      <c r="Q13" s="187"/>
      <c r="R13" s="232"/>
      <c r="S13" s="241">
        <f>S$7</f>
        <v>9000</v>
      </c>
      <c r="T13" s="232"/>
      <c r="U13" s="245">
        <f>U7</f>
        <v>250000</v>
      </c>
      <c r="V13" s="232"/>
      <c r="W13" s="244"/>
      <c r="X13" s="187"/>
      <c r="Y13" s="232"/>
      <c r="Z13" s="241">
        <f>Z$7</f>
        <v>9000</v>
      </c>
      <c r="AA13" s="232"/>
      <c r="AB13" s="245">
        <f>AB7</f>
        <v>250000</v>
      </c>
      <c r="AC13" s="232"/>
      <c r="AE13" s="187"/>
    </row>
    <row r="14" spans="1:56" outlineLevel="1" x14ac:dyDescent="0.2">
      <c r="C14" s="232"/>
      <c r="D14" s="187">
        <f t="shared" si="0"/>
        <v>1</v>
      </c>
      <c r="E14" s="187">
        <v>2</v>
      </c>
      <c r="F14" s="232"/>
      <c r="G14" s="241"/>
      <c r="H14" s="246"/>
      <c r="I14" s="241"/>
      <c r="J14" s="187"/>
      <c r="K14" s="232"/>
      <c r="L14" s="241">
        <v>0</v>
      </c>
      <c r="M14" s="232"/>
      <c r="N14" s="241"/>
      <c r="O14" s="232"/>
      <c r="P14" s="241"/>
      <c r="Q14" s="187"/>
      <c r="R14" s="232"/>
      <c r="S14" s="241">
        <v>0</v>
      </c>
      <c r="T14" s="232"/>
      <c r="U14" s="241"/>
      <c r="V14" s="232"/>
      <c r="W14" s="241"/>
      <c r="X14" s="187"/>
      <c r="Y14" s="232"/>
      <c r="Z14" s="241">
        <v>0</v>
      </c>
      <c r="AA14" s="232"/>
      <c r="AB14" s="241"/>
      <c r="AC14" s="232"/>
      <c r="AD14" s="241"/>
      <c r="AE14" s="187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</row>
    <row r="15" spans="1:56" outlineLevel="1" x14ac:dyDescent="0.2">
      <c r="C15" s="232"/>
      <c r="D15" s="187">
        <f t="shared" si="0"/>
        <v>1</v>
      </c>
      <c r="E15" s="187">
        <v>3</v>
      </c>
      <c r="F15" s="232"/>
      <c r="G15" s="241"/>
      <c r="H15" s="246"/>
      <c r="I15" s="241"/>
      <c r="J15" s="187"/>
      <c r="K15" s="232"/>
      <c r="L15" s="241">
        <v>0</v>
      </c>
      <c r="M15" s="232"/>
      <c r="N15" s="241"/>
      <c r="O15" s="232"/>
      <c r="P15" s="241"/>
      <c r="Q15" s="187"/>
      <c r="R15" s="232"/>
      <c r="S15" s="241">
        <v>0</v>
      </c>
      <c r="T15" s="232"/>
      <c r="U15" s="241"/>
      <c r="V15" s="232"/>
      <c r="W15" s="241"/>
      <c r="X15" s="187"/>
      <c r="Y15" s="232"/>
      <c r="Z15" s="241">
        <v>0</v>
      </c>
      <c r="AA15" s="232"/>
      <c r="AB15" s="241"/>
      <c r="AC15" s="232"/>
      <c r="AD15" s="241"/>
      <c r="AE15" s="187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</row>
    <row r="16" spans="1:56" outlineLevel="1" x14ac:dyDescent="0.2">
      <c r="C16" s="232"/>
      <c r="D16" s="187">
        <f t="shared" si="0"/>
        <v>1</v>
      </c>
      <c r="E16" s="187">
        <v>4</v>
      </c>
      <c r="F16" s="232"/>
      <c r="G16" s="241"/>
      <c r="H16" s="246"/>
      <c r="I16" s="241"/>
      <c r="J16" s="187"/>
      <c r="K16" s="232"/>
      <c r="L16" s="241">
        <v>0</v>
      </c>
      <c r="M16" s="232"/>
      <c r="N16" s="241"/>
      <c r="O16" s="232"/>
      <c r="P16" s="241"/>
      <c r="Q16" s="187"/>
      <c r="R16" s="232"/>
      <c r="S16" s="241">
        <v>0</v>
      </c>
      <c r="T16" s="232"/>
      <c r="U16" s="241"/>
      <c r="V16" s="232"/>
      <c r="W16" s="241"/>
      <c r="X16" s="187"/>
      <c r="Y16" s="232"/>
      <c r="Z16" s="241">
        <v>0</v>
      </c>
      <c r="AA16" s="232"/>
      <c r="AB16" s="241"/>
      <c r="AC16" s="232"/>
      <c r="AD16" s="241"/>
      <c r="AE16" s="187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</row>
    <row r="17" spans="3:56" outlineLevel="1" x14ac:dyDescent="0.2">
      <c r="C17" s="232"/>
      <c r="D17" s="187">
        <f t="shared" si="0"/>
        <v>1</v>
      </c>
      <c r="E17" s="187">
        <v>5</v>
      </c>
      <c r="F17" s="232"/>
      <c r="G17" s="241"/>
      <c r="H17" s="246"/>
      <c r="I17" s="241"/>
      <c r="J17" s="187"/>
      <c r="K17" s="232"/>
      <c r="L17" s="241">
        <v>0</v>
      </c>
      <c r="M17" s="232"/>
      <c r="N17" s="241"/>
      <c r="O17" s="232"/>
      <c r="P17" s="241"/>
      <c r="Q17" s="187"/>
      <c r="R17" s="232"/>
      <c r="S17" s="241">
        <v>0</v>
      </c>
      <c r="T17" s="232"/>
      <c r="U17" s="241"/>
      <c r="V17" s="232"/>
      <c r="W17" s="241"/>
      <c r="X17" s="187"/>
      <c r="Y17" s="232"/>
      <c r="Z17" s="241">
        <v>0</v>
      </c>
      <c r="AA17" s="232"/>
      <c r="AB17" s="241"/>
      <c r="AC17" s="232"/>
      <c r="AD17" s="241"/>
      <c r="AE17" s="187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</row>
    <row r="18" spans="3:56" outlineLevel="1" x14ac:dyDescent="0.2">
      <c r="C18" s="232"/>
      <c r="D18" s="187">
        <f t="shared" si="0"/>
        <v>1</v>
      </c>
      <c r="E18" s="187">
        <v>6</v>
      </c>
      <c r="F18" s="232"/>
      <c r="G18" s="241"/>
      <c r="H18" s="246"/>
      <c r="I18" s="241"/>
      <c r="J18" s="187"/>
      <c r="K18" s="232"/>
      <c r="L18" s="241">
        <v>0</v>
      </c>
      <c r="M18" s="232"/>
      <c r="N18" s="241"/>
      <c r="O18" s="232"/>
      <c r="P18" s="241"/>
      <c r="Q18" s="187"/>
      <c r="R18" s="232"/>
      <c r="S18" s="241">
        <v>0</v>
      </c>
      <c r="T18" s="232"/>
      <c r="U18" s="241"/>
      <c r="V18" s="232"/>
      <c r="W18" s="241"/>
      <c r="X18" s="187"/>
      <c r="Y18" s="232"/>
      <c r="Z18" s="241">
        <v>0</v>
      </c>
      <c r="AA18" s="232"/>
      <c r="AB18" s="241"/>
      <c r="AC18" s="232"/>
      <c r="AD18" s="241"/>
      <c r="AE18" s="187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</row>
    <row r="19" spans="3:56" outlineLevel="1" x14ac:dyDescent="0.2">
      <c r="C19" s="232"/>
      <c r="D19" s="187">
        <f t="shared" si="0"/>
        <v>1</v>
      </c>
      <c r="E19" s="187">
        <v>7</v>
      </c>
      <c r="F19" s="232"/>
      <c r="G19" s="241"/>
      <c r="H19" s="246"/>
      <c r="I19" s="241"/>
      <c r="J19" s="187"/>
      <c r="K19" s="232"/>
      <c r="L19" s="241">
        <v>0</v>
      </c>
      <c r="M19" s="232"/>
      <c r="N19" s="241"/>
      <c r="O19" s="232"/>
      <c r="P19" s="241"/>
      <c r="Q19" s="187"/>
      <c r="R19" s="232"/>
      <c r="S19" s="241">
        <v>0</v>
      </c>
      <c r="T19" s="232"/>
      <c r="U19" s="241"/>
      <c r="V19" s="232"/>
      <c r="W19" s="241"/>
      <c r="X19" s="187"/>
      <c r="Y19" s="232"/>
      <c r="Z19" s="241">
        <v>0</v>
      </c>
      <c r="AA19" s="232"/>
      <c r="AB19" s="241"/>
      <c r="AC19" s="232"/>
      <c r="AD19" s="241"/>
      <c r="AE19" s="187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</row>
    <row r="20" spans="3:56" outlineLevel="1" x14ac:dyDescent="0.2">
      <c r="C20" s="232"/>
      <c r="D20" s="187">
        <f t="shared" si="0"/>
        <v>1</v>
      </c>
      <c r="E20" s="187">
        <v>8</v>
      </c>
      <c r="F20" s="232"/>
      <c r="G20" s="241"/>
      <c r="H20" s="246"/>
      <c r="I20" s="241"/>
      <c r="J20" s="187"/>
      <c r="K20" s="232"/>
      <c r="L20" s="241">
        <v>0</v>
      </c>
      <c r="M20" s="232"/>
      <c r="N20" s="241"/>
      <c r="O20" s="232"/>
      <c r="P20" s="241"/>
      <c r="Q20" s="187"/>
      <c r="R20" s="232"/>
      <c r="S20" s="241">
        <v>0</v>
      </c>
      <c r="T20" s="232"/>
      <c r="U20" s="241"/>
      <c r="V20" s="232"/>
      <c r="W20" s="241"/>
      <c r="X20" s="187"/>
      <c r="Y20" s="232"/>
      <c r="Z20" s="241">
        <v>0</v>
      </c>
      <c r="AA20" s="232"/>
      <c r="AB20" s="241"/>
      <c r="AC20" s="232"/>
      <c r="AD20" s="241"/>
      <c r="AE20" s="187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</row>
    <row r="21" spans="3:56" outlineLevel="1" x14ac:dyDescent="0.2">
      <c r="C21" s="232"/>
      <c r="D21" s="187">
        <f t="shared" si="0"/>
        <v>1</v>
      </c>
      <c r="E21" s="187">
        <v>9</v>
      </c>
      <c r="F21" s="232"/>
      <c r="H21" s="246"/>
      <c r="J21" s="187"/>
      <c r="K21" s="232"/>
      <c r="L21" s="241">
        <v>0</v>
      </c>
      <c r="M21" s="232"/>
      <c r="N21" s="241"/>
      <c r="O21" s="232"/>
      <c r="Q21" s="187"/>
      <c r="R21" s="232"/>
      <c r="S21" s="241">
        <v>0</v>
      </c>
      <c r="T21" s="232"/>
      <c r="U21" s="241"/>
      <c r="V21" s="232"/>
      <c r="X21" s="187"/>
      <c r="Y21" s="232"/>
      <c r="Z21" s="241">
        <v>0</v>
      </c>
      <c r="AA21" s="232"/>
      <c r="AB21" s="241"/>
      <c r="AC21" s="232"/>
      <c r="AE21" s="187"/>
    </row>
    <row r="22" spans="3:56" outlineLevel="1" x14ac:dyDescent="0.2">
      <c r="C22" s="232"/>
      <c r="D22" s="187">
        <f t="shared" si="0"/>
        <v>1</v>
      </c>
      <c r="E22" s="187">
        <v>10</v>
      </c>
      <c r="F22" s="232"/>
      <c r="H22" s="246"/>
      <c r="J22" s="187"/>
      <c r="K22" s="232"/>
      <c r="L22" s="241">
        <v>0</v>
      </c>
      <c r="M22" s="232"/>
      <c r="N22" s="241"/>
      <c r="O22" s="232"/>
      <c r="Q22" s="187"/>
      <c r="R22" s="232"/>
      <c r="S22" s="241">
        <v>0</v>
      </c>
      <c r="T22" s="232"/>
      <c r="U22" s="241"/>
      <c r="V22" s="232"/>
      <c r="X22" s="187"/>
      <c r="Y22" s="232"/>
      <c r="Z22" s="241">
        <v>0</v>
      </c>
      <c r="AA22" s="232"/>
      <c r="AB22" s="241"/>
      <c r="AC22" s="232"/>
      <c r="AE22" s="187"/>
    </row>
    <row r="23" spans="3:56" outlineLevel="1" x14ac:dyDescent="0.2">
      <c r="C23" s="232"/>
      <c r="D23" s="187">
        <f t="shared" si="0"/>
        <v>1</v>
      </c>
      <c r="E23" s="187">
        <v>11</v>
      </c>
      <c r="F23" s="232"/>
      <c r="H23" s="246"/>
      <c r="J23" s="187"/>
      <c r="K23" s="232"/>
      <c r="L23" s="241">
        <v>0</v>
      </c>
      <c r="M23" s="232"/>
      <c r="N23" s="241"/>
      <c r="O23" s="232"/>
      <c r="Q23" s="187"/>
      <c r="R23" s="232"/>
      <c r="S23" s="241">
        <v>0</v>
      </c>
      <c r="T23" s="232"/>
      <c r="U23" s="241"/>
      <c r="V23" s="232"/>
      <c r="X23" s="187"/>
      <c r="Y23" s="232"/>
      <c r="Z23" s="241">
        <v>0</v>
      </c>
      <c r="AA23" s="232"/>
      <c r="AB23" s="241"/>
      <c r="AC23" s="232"/>
      <c r="AE23" s="187"/>
    </row>
    <row r="24" spans="3:56" outlineLevel="1" x14ac:dyDescent="0.2">
      <c r="C24" s="232"/>
      <c r="D24" s="187">
        <f t="shared" si="0"/>
        <v>1</v>
      </c>
      <c r="E24" s="187">
        <v>12</v>
      </c>
      <c r="F24" s="232"/>
      <c r="H24" s="246"/>
      <c r="J24" s="187"/>
      <c r="K24" s="232"/>
      <c r="L24" s="241">
        <v>0</v>
      </c>
      <c r="M24" s="232"/>
      <c r="N24" s="241"/>
      <c r="O24" s="232"/>
      <c r="Q24" s="187"/>
      <c r="R24" s="232"/>
      <c r="S24" s="241">
        <v>0</v>
      </c>
      <c r="T24" s="232"/>
      <c r="U24" s="241"/>
      <c r="V24" s="232"/>
      <c r="X24" s="187"/>
      <c r="Y24" s="232"/>
      <c r="Z24" s="241">
        <v>0</v>
      </c>
      <c r="AA24" s="232"/>
      <c r="AB24" s="241"/>
      <c r="AC24" s="232"/>
      <c r="AE24" s="187"/>
    </row>
    <row r="25" spans="3:56" outlineLevel="1" x14ac:dyDescent="0.2">
      <c r="C25" s="232"/>
      <c r="D25" s="187">
        <f t="shared" si="0"/>
        <v>2</v>
      </c>
      <c r="E25" s="187">
        <v>13</v>
      </c>
      <c r="F25" s="232"/>
      <c r="H25" s="246"/>
      <c r="J25" s="187"/>
      <c r="K25" s="232"/>
      <c r="L25" s="241">
        <v>0</v>
      </c>
      <c r="M25" s="232"/>
      <c r="N25" s="241"/>
      <c r="O25" s="232"/>
      <c r="Q25" s="187"/>
      <c r="R25" s="232"/>
      <c r="S25" s="241">
        <v>0</v>
      </c>
      <c r="T25" s="232"/>
      <c r="U25" s="241"/>
      <c r="V25" s="232"/>
      <c r="X25" s="187"/>
      <c r="Y25" s="232"/>
      <c r="Z25" s="241">
        <v>0</v>
      </c>
      <c r="AA25" s="232"/>
      <c r="AB25" s="241"/>
      <c r="AC25" s="232"/>
      <c r="AE25" s="187"/>
    </row>
    <row r="26" spans="3:56" outlineLevel="1" x14ac:dyDescent="0.2">
      <c r="C26" s="232"/>
      <c r="D26" s="187">
        <f t="shared" si="0"/>
        <v>2</v>
      </c>
      <c r="E26" s="187">
        <v>14</v>
      </c>
      <c r="F26" s="232"/>
      <c r="H26" s="246"/>
      <c r="J26" s="187"/>
      <c r="K26" s="232"/>
      <c r="L26" s="241">
        <v>0</v>
      </c>
      <c r="M26" s="232"/>
      <c r="N26" s="241"/>
      <c r="O26" s="232"/>
      <c r="Q26" s="187"/>
      <c r="R26" s="232"/>
      <c r="S26" s="241">
        <v>0</v>
      </c>
      <c r="T26" s="232"/>
      <c r="U26" s="241"/>
      <c r="V26" s="232"/>
      <c r="X26" s="187"/>
      <c r="Y26" s="232"/>
      <c r="Z26" s="241">
        <v>0</v>
      </c>
      <c r="AA26" s="232"/>
      <c r="AB26" s="241"/>
      <c r="AC26" s="232"/>
      <c r="AE26" s="187"/>
    </row>
    <row r="27" spans="3:56" outlineLevel="1" x14ac:dyDescent="0.2">
      <c r="C27" s="232"/>
      <c r="D27" s="187">
        <f t="shared" si="0"/>
        <v>2</v>
      </c>
      <c r="E27" s="187">
        <v>15</v>
      </c>
      <c r="F27" s="232"/>
      <c r="H27" s="246"/>
      <c r="J27" s="187"/>
      <c r="K27" s="232"/>
      <c r="L27" s="241">
        <v>0</v>
      </c>
      <c r="M27" s="232"/>
      <c r="N27" s="241"/>
      <c r="O27" s="232"/>
      <c r="Q27" s="187"/>
      <c r="R27" s="232"/>
      <c r="S27" s="241">
        <v>0</v>
      </c>
      <c r="T27" s="232"/>
      <c r="U27" s="241"/>
      <c r="V27" s="232"/>
      <c r="X27" s="187"/>
      <c r="Y27" s="232"/>
      <c r="Z27" s="241">
        <v>0</v>
      </c>
      <c r="AA27" s="232"/>
      <c r="AB27" s="241"/>
      <c r="AC27" s="232"/>
      <c r="AE27" s="187"/>
    </row>
    <row r="28" spans="3:56" outlineLevel="1" x14ac:dyDescent="0.2">
      <c r="C28" s="232"/>
      <c r="D28" s="187">
        <f t="shared" si="0"/>
        <v>2</v>
      </c>
      <c r="E28" s="187">
        <v>16</v>
      </c>
      <c r="F28" s="232"/>
      <c r="H28" s="246"/>
      <c r="J28" s="187"/>
      <c r="K28" s="232"/>
      <c r="L28" s="241">
        <v>0</v>
      </c>
      <c r="M28" s="232"/>
      <c r="N28" s="241"/>
      <c r="O28" s="232"/>
      <c r="Q28" s="187"/>
      <c r="R28" s="232"/>
      <c r="S28" s="241">
        <v>0</v>
      </c>
      <c r="T28" s="232"/>
      <c r="U28" s="241"/>
      <c r="V28" s="232"/>
      <c r="X28" s="187"/>
      <c r="Y28" s="232"/>
      <c r="Z28" s="241">
        <v>0</v>
      </c>
      <c r="AA28" s="232"/>
      <c r="AB28" s="241"/>
      <c r="AC28" s="232"/>
      <c r="AE28" s="187"/>
    </row>
    <row r="29" spans="3:56" outlineLevel="1" x14ac:dyDescent="0.2">
      <c r="C29" s="232"/>
      <c r="D29" s="187">
        <f t="shared" si="0"/>
        <v>2</v>
      </c>
      <c r="E29" s="187">
        <v>17</v>
      </c>
      <c r="F29" s="232"/>
      <c r="H29" s="246"/>
      <c r="J29" s="187"/>
      <c r="K29" s="232"/>
      <c r="L29" s="241">
        <v>0</v>
      </c>
      <c r="M29" s="232"/>
      <c r="N29" s="241"/>
      <c r="O29" s="232"/>
      <c r="Q29" s="187"/>
      <c r="R29" s="232"/>
      <c r="S29" s="241">
        <v>0</v>
      </c>
      <c r="T29" s="232"/>
      <c r="U29" s="241"/>
      <c r="V29" s="232"/>
      <c r="X29" s="187"/>
      <c r="Y29" s="232"/>
      <c r="Z29" s="241">
        <v>0</v>
      </c>
      <c r="AA29" s="232"/>
      <c r="AB29" s="241"/>
      <c r="AC29" s="232"/>
      <c r="AE29" s="187"/>
    </row>
    <row r="30" spans="3:56" outlineLevel="1" x14ac:dyDescent="0.2">
      <c r="C30" s="232"/>
      <c r="D30" s="187">
        <f t="shared" si="0"/>
        <v>2</v>
      </c>
      <c r="E30" s="187">
        <v>18</v>
      </c>
      <c r="F30" s="232"/>
      <c r="H30" s="246"/>
      <c r="J30" s="187"/>
      <c r="K30" s="232"/>
      <c r="L30" s="241">
        <v>0</v>
      </c>
      <c r="M30" s="232"/>
      <c r="N30" s="241"/>
      <c r="O30" s="232"/>
      <c r="Q30" s="187"/>
      <c r="R30" s="232"/>
      <c r="S30" s="241">
        <v>0</v>
      </c>
      <c r="T30" s="232"/>
      <c r="U30" s="241"/>
      <c r="V30" s="232"/>
      <c r="X30" s="187"/>
      <c r="Y30" s="232"/>
      <c r="Z30" s="241">
        <v>0</v>
      </c>
      <c r="AA30" s="232"/>
      <c r="AB30" s="241"/>
      <c r="AC30" s="232"/>
      <c r="AE30" s="187"/>
    </row>
    <row r="31" spans="3:56" x14ac:dyDescent="0.2">
      <c r="C31" s="232"/>
      <c r="D31" s="187">
        <f t="shared" si="0"/>
        <v>2</v>
      </c>
      <c r="E31" s="187">
        <v>19</v>
      </c>
      <c r="F31" s="232"/>
      <c r="H31" s="244"/>
      <c r="J31" s="187"/>
      <c r="K31" s="232"/>
      <c r="L31" s="241">
        <f>L$7/18</f>
        <v>500</v>
      </c>
      <c r="M31" s="232"/>
      <c r="N31" s="241"/>
      <c r="O31" s="232"/>
      <c r="Q31" s="187"/>
      <c r="R31" s="232"/>
      <c r="S31" s="241">
        <f>S$7/18</f>
        <v>500</v>
      </c>
      <c r="T31" s="232"/>
      <c r="U31" s="241"/>
      <c r="V31" s="232"/>
      <c r="X31" s="187"/>
      <c r="Y31" s="232"/>
      <c r="Z31" s="241">
        <f>Z$7/18</f>
        <v>500</v>
      </c>
      <c r="AA31" s="232"/>
      <c r="AB31" s="241"/>
      <c r="AC31" s="232"/>
      <c r="AE31" s="187"/>
    </row>
    <row r="32" spans="3:56" hidden="1" outlineLevel="1" x14ac:dyDescent="0.2">
      <c r="C32" s="232"/>
      <c r="D32" s="187">
        <f t="shared" si="0"/>
        <v>2</v>
      </c>
      <c r="E32" s="187">
        <v>20</v>
      </c>
      <c r="F32" s="232"/>
      <c r="H32" s="246"/>
      <c r="J32" s="187"/>
      <c r="K32" s="232"/>
      <c r="L32" s="241">
        <f t="shared" ref="L32:L95" si="1">L$7/18</f>
        <v>500</v>
      </c>
      <c r="M32" s="232"/>
      <c r="N32" s="241"/>
      <c r="O32" s="232"/>
      <c r="Q32" s="187"/>
      <c r="R32" s="232"/>
      <c r="S32" s="241">
        <f t="shared" ref="S32:S95" si="2">S$7/18</f>
        <v>500</v>
      </c>
      <c r="T32" s="232"/>
      <c r="U32" s="241"/>
      <c r="V32" s="232"/>
      <c r="X32" s="187"/>
      <c r="Y32" s="232"/>
      <c r="Z32" s="241">
        <f t="shared" ref="Z32:Z95" si="3">Z$7/18</f>
        <v>500</v>
      </c>
      <c r="AA32" s="232"/>
      <c r="AB32" s="241"/>
      <c r="AC32" s="232"/>
      <c r="AE32" s="187"/>
    </row>
    <row r="33" spans="3:31" hidden="1" outlineLevel="1" x14ac:dyDescent="0.2">
      <c r="C33" s="232"/>
      <c r="D33" s="187">
        <f t="shared" si="0"/>
        <v>2</v>
      </c>
      <c r="E33" s="187">
        <v>21</v>
      </c>
      <c r="F33" s="232"/>
      <c r="H33" s="246"/>
      <c r="J33" s="187"/>
      <c r="K33" s="232"/>
      <c r="L33" s="241">
        <f t="shared" si="1"/>
        <v>500</v>
      </c>
      <c r="M33" s="232"/>
      <c r="N33" s="241"/>
      <c r="O33" s="232"/>
      <c r="Q33" s="187"/>
      <c r="R33" s="232"/>
      <c r="S33" s="241">
        <f t="shared" si="2"/>
        <v>500</v>
      </c>
      <c r="T33" s="232"/>
      <c r="U33" s="241"/>
      <c r="V33" s="232"/>
      <c r="X33" s="187"/>
      <c r="Y33" s="232"/>
      <c r="Z33" s="241">
        <f t="shared" si="3"/>
        <v>500</v>
      </c>
      <c r="AA33" s="232"/>
      <c r="AB33" s="241"/>
      <c r="AC33" s="232"/>
      <c r="AE33" s="187"/>
    </row>
    <row r="34" spans="3:31" hidden="1" outlineLevel="1" x14ac:dyDescent="0.2">
      <c r="C34" s="232"/>
      <c r="D34" s="187">
        <f t="shared" si="0"/>
        <v>2</v>
      </c>
      <c r="E34" s="187">
        <v>22</v>
      </c>
      <c r="F34" s="232"/>
      <c r="H34" s="246"/>
      <c r="J34" s="187"/>
      <c r="K34" s="232"/>
      <c r="L34" s="241">
        <f t="shared" si="1"/>
        <v>500</v>
      </c>
      <c r="M34" s="232"/>
      <c r="N34" s="241"/>
      <c r="O34" s="232"/>
      <c r="Q34" s="187"/>
      <c r="R34" s="232"/>
      <c r="S34" s="241">
        <f t="shared" si="2"/>
        <v>500</v>
      </c>
      <c r="T34" s="232"/>
      <c r="U34" s="241"/>
      <c r="V34" s="232"/>
      <c r="X34" s="187"/>
      <c r="Y34" s="232"/>
      <c r="Z34" s="241">
        <f t="shared" si="3"/>
        <v>500</v>
      </c>
      <c r="AA34" s="232"/>
      <c r="AB34" s="241"/>
      <c r="AC34" s="232"/>
      <c r="AE34" s="187"/>
    </row>
    <row r="35" spans="3:31" hidden="1" outlineLevel="1" x14ac:dyDescent="0.2">
      <c r="C35" s="232"/>
      <c r="D35" s="187">
        <f t="shared" si="0"/>
        <v>2</v>
      </c>
      <c r="E35" s="187">
        <v>23</v>
      </c>
      <c r="F35" s="232"/>
      <c r="H35" s="246"/>
      <c r="J35" s="187"/>
      <c r="K35" s="232"/>
      <c r="L35" s="241">
        <f t="shared" si="1"/>
        <v>500</v>
      </c>
      <c r="M35" s="232"/>
      <c r="N35" s="241"/>
      <c r="O35" s="232"/>
      <c r="Q35" s="187"/>
      <c r="R35" s="232"/>
      <c r="S35" s="241">
        <f t="shared" si="2"/>
        <v>500</v>
      </c>
      <c r="T35" s="232"/>
      <c r="U35" s="241"/>
      <c r="V35" s="232"/>
      <c r="X35" s="187"/>
      <c r="Y35" s="232"/>
      <c r="Z35" s="241">
        <f t="shared" si="3"/>
        <v>500</v>
      </c>
      <c r="AA35" s="232"/>
      <c r="AB35" s="241"/>
      <c r="AC35" s="232"/>
      <c r="AE35" s="187"/>
    </row>
    <row r="36" spans="3:31" hidden="1" outlineLevel="1" x14ac:dyDescent="0.2">
      <c r="C36" s="232"/>
      <c r="D36" s="187">
        <f t="shared" si="0"/>
        <v>2</v>
      </c>
      <c r="E36" s="187">
        <v>24</v>
      </c>
      <c r="F36" s="232"/>
      <c r="H36" s="246"/>
      <c r="J36" s="187"/>
      <c r="K36" s="232"/>
      <c r="L36" s="241">
        <f t="shared" si="1"/>
        <v>500</v>
      </c>
      <c r="M36" s="232"/>
      <c r="N36" s="241"/>
      <c r="O36" s="232"/>
      <c r="Q36" s="187"/>
      <c r="R36" s="232"/>
      <c r="S36" s="241">
        <f t="shared" si="2"/>
        <v>500</v>
      </c>
      <c r="T36" s="232"/>
      <c r="U36" s="241"/>
      <c r="V36" s="232"/>
      <c r="X36" s="187"/>
      <c r="Y36" s="232"/>
      <c r="Z36" s="241">
        <f t="shared" si="3"/>
        <v>500</v>
      </c>
      <c r="AA36" s="232"/>
      <c r="AB36" s="241"/>
      <c r="AC36" s="232"/>
      <c r="AE36" s="187"/>
    </row>
    <row r="37" spans="3:31" hidden="1" outlineLevel="1" x14ac:dyDescent="0.2">
      <c r="C37" s="232"/>
      <c r="D37" s="187">
        <f t="shared" si="0"/>
        <v>3</v>
      </c>
      <c r="E37" s="187">
        <v>25</v>
      </c>
      <c r="F37" s="232"/>
      <c r="H37" s="246"/>
      <c r="J37" s="187"/>
      <c r="K37" s="232"/>
      <c r="L37" s="241">
        <f t="shared" si="1"/>
        <v>500</v>
      </c>
      <c r="M37" s="232"/>
      <c r="N37" s="241"/>
      <c r="O37" s="232"/>
      <c r="Q37" s="187"/>
      <c r="R37" s="232"/>
      <c r="S37" s="241">
        <f t="shared" si="2"/>
        <v>500</v>
      </c>
      <c r="T37" s="232"/>
      <c r="U37" s="241"/>
      <c r="V37" s="232"/>
      <c r="X37" s="187"/>
      <c r="Y37" s="232"/>
      <c r="Z37" s="241">
        <f t="shared" si="3"/>
        <v>500</v>
      </c>
      <c r="AA37" s="232"/>
      <c r="AB37" s="241"/>
      <c r="AC37" s="232"/>
      <c r="AE37" s="187"/>
    </row>
    <row r="38" spans="3:31" hidden="1" outlineLevel="1" x14ac:dyDescent="0.2">
      <c r="C38" s="232"/>
      <c r="D38" s="187">
        <f t="shared" si="0"/>
        <v>3</v>
      </c>
      <c r="E38" s="187">
        <v>26</v>
      </c>
      <c r="F38" s="232"/>
      <c r="H38" s="246"/>
      <c r="J38" s="187"/>
      <c r="K38" s="232"/>
      <c r="L38" s="241">
        <f t="shared" si="1"/>
        <v>500</v>
      </c>
      <c r="M38" s="232"/>
      <c r="N38" s="241"/>
      <c r="O38" s="232"/>
      <c r="Q38" s="187"/>
      <c r="R38" s="232"/>
      <c r="S38" s="241">
        <f t="shared" si="2"/>
        <v>500</v>
      </c>
      <c r="T38" s="232"/>
      <c r="U38" s="241"/>
      <c r="V38" s="232"/>
      <c r="X38" s="187"/>
      <c r="Y38" s="232"/>
      <c r="Z38" s="241">
        <f t="shared" si="3"/>
        <v>500</v>
      </c>
      <c r="AA38" s="232"/>
      <c r="AB38" s="241"/>
      <c r="AC38" s="232"/>
      <c r="AE38" s="187"/>
    </row>
    <row r="39" spans="3:31" hidden="1" outlineLevel="1" x14ac:dyDescent="0.2">
      <c r="C39" s="232"/>
      <c r="D39" s="187">
        <f t="shared" si="0"/>
        <v>3</v>
      </c>
      <c r="E39" s="187">
        <v>27</v>
      </c>
      <c r="F39" s="232"/>
      <c r="H39" s="246"/>
      <c r="J39" s="187"/>
      <c r="K39" s="232"/>
      <c r="L39" s="241">
        <f t="shared" si="1"/>
        <v>500</v>
      </c>
      <c r="M39" s="232"/>
      <c r="N39" s="241"/>
      <c r="O39" s="232"/>
      <c r="Q39" s="187"/>
      <c r="R39" s="232"/>
      <c r="S39" s="241">
        <f t="shared" si="2"/>
        <v>500</v>
      </c>
      <c r="T39" s="232"/>
      <c r="U39" s="241"/>
      <c r="V39" s="232"/>
      <c r="X39" s="187"/>
      <c r="Y39" s="232"/>
      <c r="Z39" s="241">
        <f t="shared" si="3"/>
        <v>500</v>
      </c>
      <c r="AA39" s="232"/>
      <c r="AB39" s="241"/>
      <c r="AC39" s="232"/>
      <c r="AE39" s="187"/>
    </row>
    <row r="40" spans="3:31" hidden="1" outlineLevel="1" x14ac:dyDescent="0.2">
      <c r="C40" s="232"/>
      <c r="D40" s="187">
        <f t="shared" si="0"/>
        <v>3</v>
      </c>
      <c r="E40" s="187">
        <v>28</v>
      </c>
      <c r="F40" s="232"/>
      <c r="H40" s="246"/>
      <c r="J40" s="187"/>
      <c r="K40" s="232"/>
      <c r="L40" s="241">
        <f t="shared" si="1"/>
        <v>500</v>
      </c>
      <c r="M40" s="232"/>
      <c r="N40" s="241"/>
      <c r="O40" s="232"/>
      <c r="Q40" s="187"/>
      <c r="R40" s="232"/>
      <c r="S40" s="241">
        <f t="shared" si="2"/>
        <v>500</v>
      </c>
      <c r="T40" s="232"/>
      <c r="U40" s="241"/>
      <c r="V40" s="232"/>
      <c r="X40" s="187"/>
      <c r="Y40" s="232"/>
      <c r="Z40" s="241">
        <f t="shared" si="3"/>
        <v>500</v>
      </c>
      <c r="AA40" s="232"/>
      <c r="AB40" s="241"/>
      <c r="AC40" s="232"/>
      <c r="AE40" s="187"/>
    </row>
    <row r="41" spans="3:31" hidden="1" outlineLevel="1" x14ac:dyDescent="0.2">
      <c r="C41" s="232"/>
      <c r="D41" s="187">
        <f t="shared" si="0"/>
        <v>3</v>
      </c>
      <c r="E41" s="187">
        <v>29</v>
      </c>
      <c r="F41" s="232"/>
      <c r="H41" s="246"/>
      <c r="J41" s="187"/>
      <c r="K41" s="232"/>
      <c r="L41" s="241">
        <f t="shared" si="1"/>
        <v>500</v>
      </c>
      <c r="M41" s="232"/>
      <c r="N41" s="241"/>
      <c r="O41" s="232"/>
      <c r="Q41" s="187"/>
      <c r="R41" s="232"/>
      <c r="S41" s="241">
        <f t="shared" si="2"/>
        <v>500</v>
      </c>
      <c r="T41" s="232"/>
      <c r="U41" s="241"/>
      <c r="V41" s="232"/>
      <c r="X41" s="187"/>
      <c r="Y41" s="232"/>
      <c r="Z41" s="241">
        <f t="shared" si="3"/>
        <v>500</v>
      </c>
      <c r="AA41" s="232"/>
      <c r="AB41" s="241"/>
      <c r="AC41" s="232"/>
      <c r="AE41" s="187"/>
    </row>
    <row r="42" spans="3:31" hidden="1" outlineLevel="1" x14ac:dyDescent="0.2">
      <c r="C42" s="232"/>
      <c r="D42" s="187">
        <f t="shared" si="0"/>
        <v>3</v>
      </c>
      <c r="E42" s="187">
        <v>30</v>
      </c>
      <c r="F42" s="232"/>
      <c r="H42" s="246"/>
      <c r="J42" s="187"/>
      <c r="K42" s="232"/>
      <c r="L42" s="241">
        <f t="shared" si="1"/>
        <v>500</v>
      </c>
      <c r="M42" s="232"/>
      <c r="N42" s="241"/>
      <c r="O42" s="232"/>
      <c r="Q42" s="187"/>
      <c r="R42" s="232"/>
      <c r="S42" s="241">
        <f t="shared" si="2"/>
        <v>500</v>
      </c>
      <c r="T42" s="232"/>
      <c r="U42" s="241"/>
      <c r="V42" s="232"/>
      <c r="X42" s="187"/>
      <c r="Y42" s="232"/>
      <c r="Z42" s="241">
        <f t="shared" si="3"/>
        <v>500</v>
      </c>
      <c r="AA42" s="232"/>
      <c r="AB42" s="241"/>
      <c r="AC42" s="232"/>
      <c r="AE42" s="187"/>
    </row>
    <row r="43" spans="3:31" hidden="1" outlineLevel="1" x14ac:dyDescent="0.2">
      <c r="C43" s="232"/>
      <c r="D43" s="187">
        <f t="shared" si="0"/>
        <v>3</v>
      </c>
      <c r="E43" s="187">
        <v>31</v>
      </c>
      <c r="F43" s="232"/>
      <c r="H43" s="246"/>
      <c r="J43" s="187"/>
      <c r="K43" s="232"/>
      <c r="L43" s="241">
        <f t="shared" si="1"/>
        <v>500</v>
      </c>
      <c r="M43" s="232"/>
      <c r="N43" s="241"/>
      <c r="O43" s="232"/>
      <c r="Q43" s="187"/>
      <c r="R43" s="232"/>
      <c r="S43" s="241">
        <f t="shared" si="2"/>
        <v>500</v>
      </c>
      <c r="T43" s="232"/>
      <c r="U43" s="241"/>
      <c r="V43" s="232"/>
      <c r="X43" s="187"/>
      <c r="Y43" s="232"/>
      <c r="Z43" s="241">
        <f t="shared" si="3"/>
        <v>500</v>
      </c>
      <c r="AA43" s="232"/>
      <c r="AB43" s="241"/>
      <c r="AC43" s="232"/>
      <c r="AE43" s="187"/>
    </row>
    <row r="44" spans="3:31" hidden="1" outlineLevel="1" x14ac:dyDescent="0.2">
      <c r="C44" s="232"/>
      <c r="D44" s="187">
        <f t="shared" si="0"/>
        <v>3</v>
      </c>
      <c r="E44" s="187">
        <v>32</v>
      </c>
      <c r="F44" s="232"/>
      <c r="H44" s="246"/>
      <c r="J44" s="187"/>
      <c r="K44" s="232"/>
      <c r="L44" s="241">
        <f t="shared" si="1"/>
        <v>500</v>
      </c>
      <c r="M44" s="232"/>
      <c r="N44" s="241"/>
      <c r="O44" s="232"/>
      <c r="Q44" s="187"/>
      <c r="R44" s="232"/>
      <c r="S44" s="241">
        <f t="shared" si="2"/>
        <v>500</v>
      </c>
      <c r="T44" s="232"/>
      <c r="U44" s="241"/>
      <c r="V44" s="232"/>
      <c r="X44" s="187"/>
      <c r="Y44" s="232"/>
      <c r="Z44" s="241">
        <f t="shared" si="3"/>
        <v>500</v>
      </c>
      <c r="AA44" s="232"/>
      <c r="AB44" s="241"/>
      <c r="AC44" s="232"/>
      <c r="AE44" s="187"/>
    </row>
    <row r="45" spans="3:31" hidden="1" outlineLevel="1" x14ac:dyDescent="0.2">
      <c r="C45" s="232"/>
      <c r="D45" s="187">
        <f t="shared" ref="D45:D72" si="4">ROUNDUP(E45/12,0)</f>
        <v>3</v>
      </c>
      <c r="E45" s="187">
        <v>33</v>
      </c>
      <c r="F45" s="232"/>
      <c r="H45" s="246"/>
      <c r="J45" s="187"/>
      <c r="K45" s="232"/>
      <c r="L45" s="241">
        <f t="shared" si="1"/>
        <v>500</v>
      </c>
      <c r="M45" s="232"/>
      <c r="N45" s="241"/>
      <c r="O45" s="232"/>
      <c r="Q45" s="187"/>
      <c r="R45" s="232"/>
      <c r="S45" s="241">
        <f t="shared" si="2"/>
        <v>500</v>
      </c>
      <c r="T45" s="232"/>
      <c r="U45" s="241"/>
      <c r="V45" s="232"/>
      <c r="X45" s="187"/>
      <c r="Y45" s="232"/>
      <c r="Z45" s="241">
        <f t="shared" si="3"/>
        <v>500</v>
      </c>
      <c r="AA45" s="232"/>
      <c r="AB45" s="241"/>
      <c r="AC45" s="232"/>
      <c r="AE45" s="187"/>
    </row>
    <row r="46" spans="3:31" hidden="1" outlineLevel="1" x14ac:dyDescent="0.2">
      <c r="C46" s="232"/>
      <c r="D46" s="187">
        <f t="shared" si="4"/>
        <v>3</v>
      </c>
      <c r="E46" s="187">
        <v>34</v>
      </c>
      <c r="F46" s="232"/>
      <c r="H46" s="246"/>
      <c r="J46" s="187"/>
      <c r="K46" s="232"/>
      <c r="L46" s="241">
        <f t="shared" si="1"/>
        <v>500</v>
      </c>
      <c r="M46" s="232"/>
      <c r="N46" s="241"/>
      <c r="O46" s="232"/>
      <c r="Q46" s="187"/>
      <c r="R46" s="232"/>
      <c r="S46" s="241">
        <f t="shared" si="2"/>
        <v>500</v>
      </c>
      <c r="T46" s="232"/>
      <c r="U46" s="241"/>
      <c r="V46" s="232"/>
      <c r="X46" s="187"/>
      <c r="Y46" s="232"/>
      <c r="Z46" s="241">
        <f t="shared" si="3"/>
        <v>500</v>
      </c>
      <c r="AA46" s="232"/>
      <c r="AB46" s="241"/>
      <c r="AC46" s="232"/>
      <c r="AE46" s="187"/>
    </row>
    <row r="47" spans="3:31" hidden="1" outlineLevel="1" x14ac:dyDescent="0.2">
      <c r="C47" s="232"/>
      <c r="D47" s="187">
        <f t="shared" si="4"/>
        <v>3</v>
      </c>
      <c r="E47" s="187">
        <v>35</v>
      </c>
      <c r="F47" s="232"/>
      <c r="H47" s="246"/>
      <c r="J47" s="187"/>
      <c r="K47" s="232"/>
      <c r="L47" s="241">
        <f t="shared" si="1"/>
        <v>500</v>
      </c>
      <c r="M47" s="232"/>
      <c r="N47" s="241"/>
      <c r="O47" s="232"/>
      <c r="Q47" s="187"/>
      <c r="R47" s="232"/>
      <c r="S47" s="241">
        <f t="shared" si="2"/>
        <v>500</v>
      </c>
      <c r="T47" s="232"/>
      <c r="U47" s="241"/>
      <c r="V47" s="232"/>
      <c r="X47" s="187"/>
      <c r="Y47" s="232"/>
      <c r="Z47" s="241">
        <f t="shared" si="3"/>
        <v>500</v>
      </c>
      <c r="AA47" s="232"/>
      <c r="AB47" s="241"/>
      <c r="AC47" s="232"/>
      <c r="AE47" s="187"/>
    </row>
    <row r="48" spans="3:31" hidden="1" outlineLevel="1" x14ac:dyDescent="0.2">
      <c r="C48" s="232"/>
      <c r="D48" s="187">
        <f t="shared" si="4"/>
        <v>3</v>
      </c>
      <c r="E48" s="187">
        <v>36</v>
      </c>
      <c r="F48" s="232"/>
      <c r="H48" s="246"/>
      <c r="J48" s="187"/>
      <c r="K48" s="232"/>
      <c r="L48" s="241">
        <f t="shared" si="1"/>
        <v>500</v>
      </c>
      <c r="M48" s="232"/>
      <c r="N48" s="241"/>
      <c r="O48" s="232"/>
      <c r="Q48" s="187"/>
      <c r="R48" s="232"/>
      <c r="S48" s="241">
        <f t="shared" si="2"/>
        <v>500</v>
      </c>
      <c r="T48" s="232"/>
      <c r="U48" s="241"/>
      <c r="V48" s="232"/>
      <c r="X48" s="187"/>
      <c r="Y48" s="232"/>
      <c r="Z48" s="241">
        <f t="shared" si="3"/>
        <v>500</v>
      </c>
      <c r="AA48" s="232"/>
      <c r="AB48" s="241"/>
      <c r="AC48" s="232"/>
      <c r="AE48" s="187"/>
    </row>
    <row r="49" spans="3:31" collapsed="1" x14ac:dyDescent="0.2">
      <c r="C49" s="232"/>
      <c r="D49" s="187">
        <f t="shared" si="4"/>
        <v>4</v>
      </c>
      <c r="E49" s="187">
        <v>37</v>
      </c>
      <c r="F49" s="232"/>
      <c r="H49" s="244"/>
      <c r="J49" s="187"/>
      <c r="K49" s="232"/>
      <c r="L49" s="241">
        <f t="shared" si="1"/>
        <v>500</v>
      </c>
      <c r="M49" s="232"/>
      <c r="N49" s="241"/>
      <c r="O49" s="232"/>
      <c r="Q49" s="187"/>
      <c r="R49" s="232"/>
      <c r="S49" s="241">
        <f t="shared" si="2"/>
        <v>500</v>
      </c>
      <c r="T49" s="232"/>
      <c r="U49" s="241"/>
      <c r="V49" s="232"/>
      <c r="X49" s="187"/>
      <c r="Y49" s="232"/>
      <c r="Z49" s="241">
        <f t="shared" si="3"/>
        <v>500</v>
      </c>
      <c r="AA49" s="232"/>
      <c r="AB49" s="241"/>
      <c r="AC49" s="232"/>
      <c r="AE49" s="187"/>
    </row>
    <row r="50" spans="3:31" hidden="1" outlineLevel="1" x14ac:dyDescent="0.2">
      <c r="C50" s="232"/>
      <c r="D50" s="187">
        <f t="shared" si="4"/>
        <v>4</v>
      </c>
      <c r="E50" s="187">
        <v>38</v>
      </c>
      <c r="F50" s="232"/>
      <c r="H50" s="246"/>
      <c r="J50" s="187"/>
      <c r="K50" s="232"/>
      <c r="L50" s="241">
        <f t="shared" si="1"/>
        <v>500</v>
      </c>
      <c r="M50" s="232"/>
      <c r="N50" s="241"/>
      <c r="O50" s="232"/>
      <c r="Q50" s="187"/>
      <c r="R50" s="232"/>
      <c r="S50" s="241">
        <f t="shared" si="2"/>
        <v>500</v>
      </c>
      <c r="T50" s="232"/>
      <c r="U50" s="241"/>
      <c r="V50" s="232"/>
      <c r="X50" s="187"/>
      <c r="Y50" s="232"/>
      <c r="Z50" s="241">
        <f t="shared" si="3"/>
        <v>500</v>
      </c>
      <c r="AA50" s="232"/>
      <c r="AB50" s="241"/>
      <c r="AC50" s="232"/>
      <c r="AE50" s="187"/>
    </row>
    <row r="51" spans="3:31" hidden="1" outlineLevel="1" x14ac:dyDescent="0.2">
      <c r="C51" s="232"/>
      <c r="D51" s="187">
        <f t="shared" si="4"/>
        <v>4</v>
      </c>
      <c r="E51" s="187">
        <v>39</v>
      </c>
      <c r="F51" s="232"/>
      <c r="H51" s="246"/>
      <c r="J51" s="187"/>
      <c r="K51" s="232"/>
      <c r="L51" s="241">
        <f t="shared" si="1"/>
        <v>500</v>
      </c>
      <c r="M51" s="232"/>
      <c r="N51" s="241"/>
      <c r="O51" s="232"/>
      <c r="Q51" s="187"/>
      <c r="R51" s="232"/>
      <c r="S51" s="241">
        <f t="shared" si="2"/>
        <v>500</v>
      </c>
      <c r="T51" s="232"/>
      <c r="U51" s="241"/>
      <c r="V51" s="232"/>
      <c r="X51" s="187"/>
      <c r="Y51" s="232"/>
      <c r="Z51" s="241">
        <f t="shared" si="3"/>
        <v>500</v>
      </c>
      <c r="AA51" s="232"/>
      <c r="AB51" s="241"/>
      <c r="AC51" s="232"/>
      <c r="AE51" s="187"/>
    </row>
    <row r="52" spans="3:31" hidden="1" outlineLevel="1" x14ac:dyDescent="0.2">
      <c r="C52" s="232"/>
      <c r="D52" s="187">
        <f t="shared" si="4"/>
        <v>4</v>
      </c>
      <c r="E52" s="187">
        <v>40</v>
      </c>
      <c r="F52" s="232"/>
      <c r="H52" s="246"/>
      <c r="J52" s="187"/>
      <c r="K52" s="232"/>
      <c r="L52" s="241">
        <f t="shared" si="1"/>
        <v>500</v>
      </c>
      <c r="M52" s="232"/>
      <c r="N52" s="241"/>
      <c r="O52" s="232"/>
      <c r="Q52" s="187"/>
      <c r="R52" s="232"/>
      <c r="S52" s="241">
        <f t="shared" si="2"/>
        <v>500</v>
      </c>
      <c r="T52" s="232"/>
      <c r="U52" s="241"/>
      <c r="V52" s="232"/>
      <c r="X52" s="187"/>
      <c r="Y52" s="232"/>
      <c r="Z52" s="241">
        <f t="shared" si="3"/>
        <v>500</v>
      </c>
      <c r="AA52" s="232"/>
      <c r="AB52" s="241"/>
      <c r="AC52" s="232"/>
      <c r="AE52" s="187"/>
    </row>
    <row r="53" spans="3:31" hidden="1" outlineLevel="1" x14ac:dyDescent="0.2">
      <c r="C53" s="232"/>
      <c r="D53" s="187">
        <f t="shared" si="4"/>
        <v>4</v>
      </c>
      <c r="E53" s="187">
        <v>41</v>
      </c>
      <c r="F53" s="232"/>
      <c r="H53" s="246"/>
      <c r="J53" s="187"/>
      <c r="K53" s="232"/>
      <c r="L53" s="241">
        <f t="shared" si="1"/>
        <v>500</v>
      </c>
      <c r="M53" s="232"/>
      <c r="N53" s="241"/>
      <c r="O53" s="232"/>
      <c r="Q53" s="187"/>
      <c r="R53" s="232"/>
      <c r="S53" s="241">
        <f t="shared" si="2"/>
        <v>500</v>
      </c>
      <c r="T53" s="232"/>
      <c r="U53" s="241"/>
      <c r="V53" s="232"/>
      <c r="X53" s="187"/>
      <c r="Y53" s="232"/>
      <c r="Z53" s="241">
        <f t="shared" si="3"/>
        <v>500</v>
      </c>
      <c r="AA53" s="232"/>
      <c r="AB53" s="241"/>
      <c r="AC53" s="232"/>
      <c r="AE53" s="187"/>
    </row>
    <row r="54" spans="3:31" hidden="1" outlineLevel="1" x14ac:dyDescent="0.2">
      <c r="C54" s="232"/>
      <c r="D54" s="187">
        <f t="shared" si="4"/>
        <v>4</v>
      </c>
      <c r="E54" s="187">
        <v>42</v>
      </c>
      <c r="F54" s="232"/>
      <c r="H54" s="246"/>
      <c r="J54" s="187"/>
      <c r="K54" s="232"/>
      <c r="L54" s="241">
        <f t="shared" si="1"/>
        <v>500</v>
      </c>
      <c r="M54" s="232"/>
      <c r="N54" s="241"/>
      <c r="O54" s="232"/>
      <c r="Q54" s="187"/>
      <c r="R54" s="232"/>
      <c r="S54" s="241">
        <f t="shared" si="2"/>
        <v>500</v>
      </c>
      <c r="T54" s="232"/>
      <c r="U54" s="241"/>
      <c r="V54" s="232"/>
      <c r="X54" s="187"/>
      <c r="Y54" s="232"/>
      <c r="Z54" s="241">
        <f t="shared" si="3"/>
        <v>500</v>
      </c>
      <c r="AA54" s="232"/>
      <c r="AB54" s="241"/>
      <c r="AC54" s="232"/>
      <c r="AE54" s="187"/>
    </row>
    <row r="55" spans="3:31" hidden="1" outlineLevel="1" x14ac:dyDescent="0.2">
      <c r="C55" s="232"/>
      <c r="D55" s="187">
        <f t="shared" si="4"/>
        <v>4</v>
      </c>
      <c r="E55" s="187">
        <v>43</v>
      </c>
      <c r="F55" s="232"/>
      <c r="H55" s="246"/>
      <c r="J55" s="187"/>
      <c r="K55" s="232"/>
      <c r="L55" s="241">
        <f t="shared" si="1"/>
        <v>500</v>
      </c>
      <c r="M55" s="232"/>
      <c r="N55" s="241"/>
      <c r="O55" s="232"/>
      <c r="Q55" s="187"/>
      <c r="R55" s="232"/>
      <c r="S55" s="241">
        <f t="shared" si="2"/>
        <v>500</v>
      </c>
      <c r="T55" s="232"/>
      <c r="U55" s="241"/>
      <c r="V55" s="232"/>
      <c r="X55" s="187"/>
      <c r="Y55" s="232"/>
      <c r="Z55" s="241">
        <f t="shared" si="3"/>
        <v>500</v>
      </c>
      <c r="AA55" s="232"/>
      <c r="AB55" s="241"/>
      <c r="AC55" s="232"/>
      <c r="AE55" s="187"/>
    </row>
    <row r="56" spans="3:31" hidden="1" outlineLevel="1" x14ac:dyDescent="0.2">
      <c r="C56" s="232"/>
      <c r="D56" s="187">
        <f t="shared" si="4"/>
        <v>4</v>
      </c>
      <c r="E56" s="187">
        <v>44</v>
      </c>
      <c r="F56" s="232"/>
      <c r="H56" s="246"/>
      <c r="J56" s="187"/>
      <c r="K56" s="232"/>
      <c r="L56" s="241">
        <f t="shared" si="1"/>
        <v>500</v>
      </c>
      <c r="M56" s="232"/>
      <c r="N56" s="241"/>
      <c r="O56" s="232"/>
      <c r="Q56" s="187"/>
      <c r="R56" s="232"/>
      <c r="S56" s="241">
        <f t="shared" si="2"/>
        <v>500</v>
      </c>
      <c r="T56" s="232"/>
      <c r="U56" s="241"/>
      <c r="V56" s="232"/>
      <c r="X56" s="187"/>
      <c r="Y56" s="232"/>
      <c r="Z56" s="241">
        <f t="shared" si="3"/>
        <v>500</v>
      </c>
      <c r="AA56" s="232"/>
      <c r="AB56" s="241"/>
      <c r="AC56" s="232"/>
      <c r="AE56" s="187"/>
    </row>
    <row r="57" spans="3:31" hidden="1" outlineLevel="1" x14ac:dyDescent="0.2">
      <c r="C57" s="232"/>
      <c r="D57" s="187">
        <f t="shared" si="4"/>
        <v>4</v>
      </c>
      <c r="E57" s="187">
        <v>45</v>
      </c>
      <c r="F57" s="232"/>
      <c r="H57" s="246"/>
      <c r="J57" s="187"/>
      <c r="K57" s="232"/>
      <c r="L57" s="241">
        <f t="shared" si="1"/>
        <v>500</v>
      </c>
      <c r="M57" s="232"/>
      <c r="N57" s="241"/>
      <c r="O57" s="232"/>
      <c r="Q57" s="187"/>
      <c r="R57" s="232"/>
      <c r="S57" s="241">
        <f t="shared" si="2"/>
        <v>500</v>
      </c>
      <c r="T57" s="232"/>
      <c r="U57" s="241"/>
      <c r="V57" s="232"/>
      <c r="X57" s="187"/>
      <c r="Y57" s="232"/>
      <c r="Z57" s="241">
        <f t="shared" si="3"/>
        <v>500</v>
      </c>
      <c r="AA57" s="232"/>
      <c r="AB57" s="241"/>
      <c r="AC57" s="232"/>
      <c r="AE57" s="187"/>
    </row>
    <row r="58" spans="3:31" hidden="1" outlineLevel="1" x14ac:dyDescent="0.2">
      <c r="C58" s="232"/>
      <c r="D58" s="187">
        <f t="shared" si="4"/>
        <v>4</v>
      </c>
      <c r="E58" s="187">
        <v>46</v>
      </c>
      <c r="F58" s="232"/>
      <c r="H58" s="246"/>
      <c r="J58" s="187"/>
      <c r="K58" s="232"/>
      <c r="L58" s="241">
        <f t="shared" si="1"/>
        <v>500</v>
      </c>
      <c r="M58" s="232"/>
      <c r="N58" s="241"/>
      <c r="O58" s="232"/>
      <c r="Q58" s="187"/>
      <c r="R58" s="232"/>
      <c r="S58" s="241">
        <f t="shared" si="2"/>
        <v>500</v>
      </c>
      <c r="T58" s="232"/>
      <c r="U58" s="241"/>
      <c r="V58" s="232"/>
      <c r="X58" s="187"/>
      <c r="Y58" s="232"/>
      <c r="Z58" s="241">
        <f t="shared" si="3"/>
        <v>500</v>
      </c>
      <c r="AA58" s="232"/>
      <c r="AB58" s="241"/>
      <c r="AC58" s="232"/>
      <c r="AE58" s="187"/>
    </row>
    <row r="59" spans="3:31" hidden="1" outlineLevel="1" x14ac:dyDescent="0.2">
      <c r="C59" s="232"/>
      <c r="D59" s="187">
        <f t="shared" si="4"/>
        <v>4</v>
      </c>
      <c r="E59" s="187">
        <v>47</v>
      </c>
      <c r="F59" s="232"/>
      <c r="H59" s="246"/>
      <c r="J59" s="187"/>
      <c r="K59" s="232"/>
      <c r="L59" s="241">
        <f t="shared" si="1"/>
        <v>500</v>
      </c>
      <c r="M59" s="232"/>
      <c r="N59" s="241"/>
      <c r="O59" s="232"/>
      <c r="Q59" s="187"/>
      <c r="R59" s="232"/>
      <c r="S59" s="241">
        <f t="shared" si="2"/>
        <v>500</v>
      </c>
      <c r="T59" s="232"/>
      <c r="U59" s="241"/>
      <c r="V59" s="232"/>
      <c r="X59" s="187"/>
      <c r="Y59" s="232"/>
      <c r="Z59" s="241">
        <f t="shared" si="3"/>
        <v>500</v>
      </c>
      <c r="AA59" s="232"/>
      <c r="AB59" s="241"/>
      <c r="AC59" s="232"/>
      <c r="AE59" s="187"/>
    </row>
    <row r="60" spans="3:31" hidden="1" outlineLevel="1" x14ac:dyDescent="0.2">
      <c r="C60" s="232"/>
      <c r="D60" s="187">
        <f t="shared" si="4"/>
        <v>4</v>
      </c>
      <c r="E60" s="187">
        <v>48</v>
      </c>
      <c r="F60" s="232"/>
      <c r="H60" s="246"/>
      <c r="J60" s="187"/>
      <c r="K60" s="232"/>
      <c r="L60" s="241">
        <f t="shared" si="1"/>
        <v>500</v>
      </c>
      <c r="M60" s="232"/>
      <c r="N60" s="241"/>
      <c r="O60" s="232"/>
      <c r="Q60" s="187"/>
      <c r="R60" s="232"/>
      <c r="S60" s="241">
        <f t="shared" si="2"/>
        <v>500</v>
      </c>
      <c r="T60" s="232"/>
      <c r="U60" s="241"/>
      <c r="V60" s="232"/>
      <c r="X60" s="187"/>
      <c r="Y60" s="232"/>
      <c r="Z60" s="241">
        <f t="shared" si="3"/>
        <v>500</v>
      </c>
      <c r="AA60" s="232"/>
      <c r="AB60" s="241"/>
      <c r="AC60" s="232"/>
      <c r="AE60" s="187"/>
    </row>
    <row r="61" spans="3:31" hidden="1" outlineLevel="1" x14ac:dyDescent="0.2">
      <c r="C61" s="232"/>
      <c r="D61" s="187">
        <f t="shared" si="4"/>
        <v>5</v>
      </c>
      <c r="E61" s="187">
        <v>49</v>
      </c>
      <c r="F61" s="232"/>
      <c r="H61" s="246"/>
      <c r="J61" s="187"/>
      <c r="K61" s="232"/>
      <c r="L61" s="241">
        <f t="shared" si="1"/>
        <v>500</v>
      </c>
      <c r="M61" s="232"/>
      <c r="N61" s="241"/>
      <c r="O61" s="232"/>
      <c r="Q61" s="187"/>
      <c r="R61" s="232"/>
      <c r="S61" s="241">
        <f t="shared" si="2"/>
        <v>500</v>
      </c>
      <c r="T61" s="232"/>
      <c r="U61" s="241"/>
      <c r="V61" s="232"/>
      <c r="X61" s="187"/>
      <c r="Y61" s="232"/>
      <c r="Z61" s="241">
        <f t="shared" si="3"/>
        <v>500</v>
      </c>
      <c r="AA61" s="232"/>
      <c r="AB61" s="241"/>
      <c r="AC61" s="232"/>
      <c r="AE61" s="187"/>
    </row>
    <row r="62" spans="3:31" hidden="1" outlineLevel="1" x14ac:dyDescent="0.2">
      <c r="C62" s="232"/>
      <c r="D62" s="187">
        <f t="shared" si="4"/>
        <v>5</v>
      </c>
      <c r="E62" s="187">
        <v>50</v>
      </c>
      <c r="F62" s="232"/>
      <c r="H62" s="246"/>
      <c r="J62" s="187"/>
      <c r="K62" s="232"/>
      <c r="L62" s="241">
        <f t="shared" si="1"/>
        <v>500</v>
      </c>
      <c r="M62" s="232"/>
      <c r="N62" s="241"/>
      <c r="O62" s="232"/>
      <c r="Q62" s="187"/>
      <c r="R62" s="232"/>
      <c r="S62" s="241">
        <f t="shared" si="2"/>
        <v>500</v>
      </c>
      <c r="T62" s="232"/>
      <c r="U62" s="241"/>
      <c r="V62" s="232"/>
      <c r="X62" s="187"/>
      <c r="Y62" s="232"/>
      <c r="Z62" s="241">
        <f t="shared" si="3"/>
        <v>500</v>
      </c>
      <c r="AA62" s="232"/>
      <c r="AB62" s="241"/>
      <c r="AC62" s="232"/>
      <c r="AE62" s="187"/>
    </row>
    <row r="63" spans="3:31" hidden="1" outlineLevel="1" x14ac:dyDescent="0.2">
      <c r="C63" s="232"/>
      <c r="D63" s="187">
        <f t="shared" si="4"/>
        <v>5</v>
      </c>
      <c r="E63" s="187">
        <v>51</v>
      </c>
      <c r="F63" s="232"/>
      <c r="H63" s="246"/>
      <c r="J63" s="187"/>
      <c r="K63" s="232"/>
      <c r="L63" s="241">
        <f t="shared" si="1"/>
        <v>500</v>
      </c>
      <c r="M63" s="232"/>
      <c r="N63" s="241"/>
      <c r="O63" s="232"/>
      <c r="Q63" s="187"/>
      <c r="R63" s="232"/>
      <c r="S63" s="241">
        <f t="shared" si="2"/>
        <v>500</v>
      </c>
      <c r="T63" s="232"/>
      <c r="U63" s="241"/>
      <c r="V63" s="232"/>
      <c r="X63" s="187"/>
      <c r="Y63" s="232"/>
      <c r="Z63" s="241">
        <f t="shared" si="3"/>
        <v>500</v>
      </c>
      <c r="AA63" s="232"/>
      <c r="AB63" s="241"/>
      <c r="AC63" s="232"/>
      <c r="AE63" s="187"/>
    </row>
    <row r="64" spans="3:31" hidden="1" outlineLevel="1" x14ac:dyDescent="0.2">
      <c r="C64" s="232"/>
      <c r="D64" s="187">
        <f t="shared" si="4"/>
        <v>5</v>
      </c>
      <c r="E64" s="187">
        <v>52</v>
      </c>
      <c r="F64" s="232"/>
      <c r="H64" s="246"/>
      <c r="J64" s="187"/>
      <c r="K64" s="232"/>
      <c r="L64" s="241">
        <f t="shared" si="1"/>
        <v>500</v>
      </c>
      <c r="M64" s="232"/>
      <c r="N64" s="241"/>
      <c r="O64" s="232"/>
      <c r="Q64" s="187"/>
      <c r="R64" s="232"/>
      <c r="S64" s="241">
        <f t="shared" si="2"/>
        <v>500</v>
      </c>
      <c r="T64" s="232"/>
      <c r="U64" s="241"/>
      <c r="V64" s="232"/>
      <c r="X64" s="187"/>
      <c r="Y64" s="232"/>
      <c r="Z64" s="241">
        <f t="shared" si="3"/>
        <v>500</v>
      </c>
      <c r="AA64" s="232"/>
      <c r="AB64" s="241"/>
      <c r="AC64" s="232"/>
      <c r="AE64" s="187"/>
    </row>
    <row r="65" spans="3:31" hidden="1" outlineLevel="1" x14ac:dyDescent="0.2">
      <c r="C65" s="232"/>
      <c r="D65" s="187">
        <f t="shared" si="4"/>
        <v>5</v>
      </c>
      <c r="E65" s="187">
        <v>53</v>
      </c>
      <c r="F65" s="232"/>
      <c r="H65" s="246"/>
      <c r="J65" s="187"/>
      <c r="K65" s="232"/>
      <c r="L65" s="241">
        <f t="shared" si="1"/>
        <v>500</v>
      </c>
      <c r="M65" s="232"/>
      <c r="N65" s="241"/>
      <c r="O65" s="232"/>
      <c r="Q65" s="187"/>
      <c r="R65" s="232"/>
      <c r="S65" s="241">
        <f t="shared" si="2"/>
        <v>500</v>
      </c>
      <c r="T65" s="232"/>
      <c r="U65" s="241"/>
      <c r="V65" s="232"/>
      <c r="X65" s="187"/>
      <c r="Y65" s="232"/>
      <c r="Z65" s="241">
        <f t="shared" si="3"/>
        <v>500</v>
      </c>
      <c r="AA65" s="232"/>
      <c r="AB65" s="241"/>
      <c r="AC65" s="232"/>
      <c r="AE65" s="187"/>
    </row>
    <row r="66" spans="3:31" hidden="1" outlineLevel="1" x14ac:dyDescent="0.2">
      <c r="C66" s="232"/>
      <c r="D66" s="187">
        <f t="shared" si="4"/>
        <v>5</v>
      </c>
      <c r="E66" s="187">
        <v>54</v>
      </c>
      <c r="F66" s="232"/>
      <c r="H66" s="246"/>
      <c r="J66" s="187"/>
      <c r="K66" s="232"/>
      <c r="L66" s="241">
        <f t="shared" si="1"/>
        <v>500</v>
      </c>
      <c r="M66" s="232"/>
      <c r="N66" s="241"/>
      <c r="O66" s="232"/>
      <c r="Q66" s="187"/>
      <c r="R66" s="232"/>
      <c r="S66" s="241">
        <f t="shared" si="2"/>
        <v>500</v>
      </c>
      <c r="T66" s="232"/>
      <c r="U66" s="241"/>
      <c r="V66" s="232"/>
      <c r="X66" s="187"/>
      <c r="Y66" s="232"/>
      <c r="Z66" s="241">
        <f t="shared" si="3"/>
        <v>500</v>
      </c>
      <c r="AA66" s="232"/>
      <c r="AB66" s="241"/>
      <c r="AC66" s="232"/>
      <c r="AE66" s="187"/>
    </row>
    <row r="67" spans="3:31" collapsed="1" x14ac:dyDescent="0.2">
      <c r="C67" s="232"/>
      <c r="D67" s="187">
        <f t="shared" si="4"/>
        <v>5</v>
      </c>
      <c r="E67" s="187">
        <v>55</v>
      </c>
      <c r="F67" s="232"/>
      <c r="H67" s="244"/>
      <c r="J67" s="187"/>
      <c r="K67" s="232"/>
      <c r="L67" s="241">
        <f t="shared" si="1"/>
        <v>500</v>
      </c>
      <c r="M67" s="232"/>
      <c r="N67" s="241"/>
      <c r="O67" s="232"/>
      <c r="Q67" s="187"/>
      <c r="R67" s="232"/>
      <c r="S67" s="241">
        <f t="shared" si="2"/>
        <v>500</v>
      </c>
      <c r="T67" s="232"/>
      <c r="U67" s="241"/>
      <c r="V67" s="232"/>
      <c r="X67" s="187"/>
      <c r="Y67" s="232"/>
      <c r="Z67" s="241">
        <f t="shared" si="3"/>
        <v>500</v>
      </c>
      <c r="AA67" s="232"/>
      <c r="AB67" s="241"/>
      <c r="AC67" s="232"/>
      <c r="AE67" s="187"/>
    </row>
    <row r="68" spans="3:31" hidden="1" outlineLevel="1" x14ac:dyDescent="0.2">
      <c r="C68" s="232"/>
      <c r="D68" s="187">
        <f t="shared" si="4"/>
        <v>5</v>
      </c>
      <c r="E68" s="187">
        <v>56</v>
      </c>
      <c r="F68" s="232"/>
      <c r="H68" s="246"/>
      <c r="J68" s="187"/>
      <c r="K68" s="232"/>
      <c r="L68" s="241">
        <f t="shared" si="1"/>
        <v>500</v>
      </c>
      <c r="M68" s="232"/>
      <c r="N68" s="241"/>
      <c r="O68" s="232"/>
      <c r="Q68" s="187"/>
      <c r="R68" s="232"/>
      <c r="S68" s="241">
        <f t="shared" si="2"/>
        <v>500</v>
      </c>
      <c r="T68" s="232"/>
      <c r="U68" s="241"/>
      <c r="V68" s="232"/>
      <c r="X68" s="187"/>
      <c r="Y68" s="232"/>
      <c r="Z68" s="241">
        <f t="shared" si="3"/>
        <v>500</v>
      </c>
      <c r="AA68" s="232"/>
      <c r="AB68" s="241"/>
      <c r="AC68" s="232"/>
      <c r="AE68" s="187"/>
    </row>
    <row r="69" spans="3:31" hidden="1" outlineLevel="1" x14ac:dyDescent="0.2">
      <c r="C69" s="232"/>
      <c r="D69" s="187">
        <f t="shared" si="4"/>
        <v>5</v>
      </c>
      <c r="E69" s="187">
        <v>57</v>
      </c>
      <c r="F69" s="232"/>
      <c r="H69" s="246"/>
      <c r="J69" s="187"/>
      <c r="K69" s="232"/>
      <c r="L69" s="241">
        <f t="shared" si="1"/>
        <v>500</v>
      </c>
      <c r="M69" s="232"/>
      <c r="N69" s="241"/>
      <c r="O69" s="232"/>
      <c r="Q69" s="187"/>
      <c r="R69" s="232"/>
      <c r="S69" s="241">
        <f t="shared" si="2"/>
        <v>500</v>
      </c>
      <c r="T69" s="232"/>
      <c r="U69" s="241"/>
      <c r="V69" s="232"/>
      <c r="X69" s="187"/>
      <c r="Y69" s="232"/>
      <c r="Z69" s="241">
        <f t="shared" si="3"/>
        <v>500</v>
      </c>
      <c r="AA69" s="232"/>
      <c r="AB69" s="241"/>
      <c r="AC69" s="232"/>
      <c r="AE69" s="187"/>
    </row>
    <row r="70" spans="3:31" hidden="1" outlineLevel="1" x14ac:dyDescent="0.2">
      <c r="C70" s="232"/>
      <c r="D70" s="187">
        <f t="shared" si="4"/>
        <v>5</v>
      </c>
      <c r="E70" s="187">
        <v>58</v>
      </c>
      <c r="F70" s="232"/>
      <c r="H70" s="246"/>
      <c r="J70" s="187"/>
      <c r="K70" s="232"/>
      <c r="L70" s="241">
        <f t="shared" si="1"/>
        <v>500</v>
      </c>
      <c r="M70" s="232"/>
      <c r="N70" s="241"/>
      <c r="O70" s="232"/>
      <c r="Q70" s="187"/>
      <c r="R70" s="232"/>
      <c r="S70" s="241">
        <f t="shared" si="2"/>
        <v>500</v>
      </c>
      <c r="T70" s="232"/>
      <c r="U70" s="241"/>
      <c r="V70" s="232"/>
      <c r="X70" s="187"/>
      <c r="Y70" s="232"/>
      <c r="Z70" s="241">
        <f t="shared" si="3"/>
        <v>500</v>
      </c>
      <c r="AA70" s="232"/>
      <c r="AB70" s="241"/>
      <c r="AC70" s="232"/>
      <c r="AE70" s="187"/>
    </row>
    <row r="71" spans="3:31" hidden="1" outlineLevel="1" x14ac:dyDescent="0.2">
      <c r="C71" s="232"/>
      <c r="D71" s="187">
        <f t="shared" si="4"/>
        <v>5</v>
      </c>
      <c r="E71" s="187">
        <v>59</v>
      </c>
      <c r="F71" s="232"/>
      <c r="H71" s="246"/>
      <c r="J71" s="187"/>
      <c r="K71" s="232"/>
      <c r="L71" s="241">
        <f t="shared" si="1"/>
        <v>500</v>
      </c>
      <c r="M71" s="232"/>
      <c r="N71" s="241"/>
      <c r="O71" s="232"/>
      <c r="Q71" s="187"/>
      <c r="R71" s="232"/>
      <c r="S71" s="241">
        <f t="shared" si="2"/>
        <v>500</v>
      </c>
      <c r="T71" s="232"/>
      <c r="U71" s="241"/>
      <c r="V71" s="232"/>
      <c r="X71" s="187"/>
      <c r="Y71" s="232"/>
      <c r="Z71" s="241">
        <f t="shared" si="3"/>
        <v>500</v>
      </c>
      <c r="AA71" s="232"/>
      <c r="AB71" s="241"/>
      <c r="AC71" s="232"/>
      <c r="AE71" s="187"/>
    </row>
    <row r="72" spans="3:31" hidden="1" outlineLevel="1" x14ac:dyDescent="0.2">
      <c r="C72" s="232"/>
      <c r="D72" s="187">
        <f t="shared" si="4"/>
        <v>5</v>
      </c>
      <c r="E72" s="187">
        <v>60</v>
      </c>
      <c r="F72" s="232"/>
      <c r="H72" s="246"/>
      <c r="J72" s="187"/>
      <c r="K72" s="232"/>
      <c r="L72" s="241">
        <f t="shared" si="1"/>
        <v>500</v>
      </c>
      <c r="M72" s="232"/>
      <c r="N72" s="241"/>
      <c r="O72" s="232"/>
      <c r="Q72" s="187"/>
      <c r="R72" s="232"/>
      <c r="S72" s="241">
        <f t="shared" si="2"/>
        <v>500</v>
      </c>
      <c r="T72" s="232"/>
      <c r="U72" s="241"/>
      <c r="V72" s="232"/>
      <c r="X72" s="187"/>
      <c r="Y72" s="232"/>
      <c r="Z72" s="241">
        <f t="shared" si="3"/>
        <v>500</v>
      </c>
      <c r="AA72" s="232"/>
      <c r="AB72" s="241"/>
      <c r="AC72" s="232"/>
      <c r="AE72" s="187"/>
    </row>
    <row r="73" spans="3:31" hidden="1" outlineLevel="1" x14ac:dyDescent="0.2">
      <c r="C73" s="232"/>
      <c r="D73" s="187">
        <f t="shared" ref="D73:D136" si="5">ROUNDUP(E73/12,0)</f>
        <v>6</v>
      </c>
      <c r="E73" s="187">
        <v>61</v>
      </c>
      <c r="F73" s="232"/>
      <c r="H73" s="246"/>
      <c r="K73" s="232"/>
      <c r="L73" s="241">
        <f t="shared" si="1"/>
        <v>500</v>
      </c>
      <c r="M73" s="232"/>
      <c r="N73" s="241"/>
      <c r="O73" s="232"/>
      <c r="R73" s="232"/>
      <c r="S73" s="241">
        <f t="shared" si="2"/>
        <v>500</v>
      </c>
      <c r="T73" s="232"/>
      <c r="U73" s="241"/>
      <c r="V73" s="232"/>
      <c r="Y73" s="232"/>
      <c r="Z73" s="241">
        <f t="shared" si="3"/>
        <v>500</v>
      </c>
      <c r="AA73" s="232"/>
      <c r="AB73" s="241"/>
      <c r="AC73" s="232"/>
    </row>
    <row r="74" spans="3:31" hidden="1" outlineLevel="1" x14ac:dyDescent="0.2">
      <c r="C74" s="232"/>
      <c r="D74" s="187">
        <f t="shared" si="5"/>
        <v>6</v>
      </c>
      <c r="E74" s="187">
        <v>62</v>
      </c>
      <c r="F74" s="232"/>
      <c r="H74" s="246"/>
      <c r="K74" s="232"/>
      <c r="L74" s="241">
        <f t="shared" si="1"/>
        <v>500</v>
      </c>
      <c r="M74" s="232"/>
      <c r="N74" s="241"/>
      <c r="O74" s="232"/>
      <c r="R74" s="232"/>
      <c r="S74" s="241">
        <f t="shared" si="2"/>
        <v>500</v>
      </c>
      <c r="T74" s="232"/>
      <c r="U74" s="241"/>
      <c r="V74" s="232"/>
      <c r="Y74" s="232"/>
      <c r="Z74" s="241">
        <f t="shared" si="3"/>
        <v>500</v>
      </c>
      <c r="AA74" s="232"/>
      <c r="AB74" s="241"/>
      <c r="AC74" s="232"/>
    </row>
    <row r="75" spans="3:31" hidden="1" outlineLevel="1" x14ac:dyDescent="0.2">
      <c r="C75" s="232"/>
      <c r="D75" s="187">
        <f t="shared" si="5"/>
        <v>6</v>
      </c>
      <c r="E75" s="187">
        <v>63</v>
      </c>
      <c r="F75" s="232"/>
      <c r="H75" s="246"/>
      <c r="K75" s="232"/>
      <c r="L75" s="241">
        <f t="shared" si="1"/>
        <v>500</v>
      </c>
      <c r="M75" s="232"/>
      <c r="N75" s="241"/>
      <c r="O75" s="232"/>
      <c r="R75" s="232"/>
      <c r="S75" s="241">
        <f t="shared" si="2"/>
        <v>500</v>
      </c>
      <c r="T75" s="232"/>
      <c r="U75" s="241"/>
      <c r="V75" s="232"/>
      <c r="Y75" s="232"/>
      <c r="Z75" s="241">
        <f t="shared" si="3"/>
        <v>500</v>
      </c>
      <c r="AA75" s="232"/>
      <c r="AB75" s="241"/>
      <c r="AC75" s="232"/>
    </row>
    <row r="76" spans="3:31" hidden="1" outlineLevel="1" x14ac:dyDescent="0.2">
      <c r="C76" s="232"/>
      <c r="D76" s="187">
        <f t="shared" si="5"/>
        <v>6</v>
      </c>
      <c r="E76" s="187">
        <v>64</v>
      </c>
      <c r="F76" s="232"/>
      <c r="H76" s="246"/>
      <c r="K76" s="232"/>
      <c r="L76" s="241">
        <f t="shared" si="1"/>
        <v>500</v>
      </c>
      <c r="M76" s="232"/>
      <c r="N76" s="241"/>
      <c r="O76" s="232"/>
      <c r="R76" s="232"/>
      <c r="S76" s="241">
        <f t="shared" si="2"/>
        <v>500</v>
      </c>
      <c r="T76" s="232"/>
      <c r="U76" s="241"/>
      <c r="V76" s="232"/>
      <c r="Y76" s="232"/>
      <c r="Z76" s="241">
        <f t="shared" si="3"/>
        <v>500</v>
      </c>
      <c r="AA76" s="232"/>
      <c r="AB76" s="241"/>
      <c r="AC76" s="232"/>
    </row>
    <row r="77" spans="3:31" hidden="1" outlineLevel="1" x14ac:dyDescent="0.2">
      <c r="C77" s="232"/>
      <c r="D77" s="187">
        <f t="shared" si="5"/>
        <v>6</v>
      </c>
      <c r="E77" s="187">
        <v>65</v>
      </c>
      <c r="F77" s="232"/>
      <c r="H77" s="246"/>
      <c r="K77" s="232"/>
      <c r="L77" s="241">
        <f t="shared" si="1"/>
        <v>500</v>
      </c>
      <c r="M77" s="232"/>
      <c r="N77" s="241"/>
      <c r="O77" s="232"/>
      <c r="R77" s="232"/>
      <c r="S77" s="241">
        <f t="shared" si="2"/>
        <v>500</v>
      </c>
      <c r="T77" s="232"/>
      <c r="U77" s="241"/>
      <c r="V77" s="232"/>
      <c r="Y77" s="232"/>
      <c r="Z77" s="241">
        <f t="shared" si="3"/>
        <v>500</v>
      </c>
      <c r="AA77" s="232"/>
      <c r="AB77" s="241"/>
      <c r="AC77" s="232"/>
    </row>
    <row r="78" spans="3:31" hidden="1" outlineLevel="1" x14ac:dyDescent="0.2">
      <c r="C78" s="232"/>
      <c r="D78" s="187">
        <f t="shared" si="5"/>
        <v>6</v>
      </c>
      <c r="E78" s="187">
        <v>66</v>
      </c>
      <c r="F78" s="232"/>
      <c r="H78" s="246"/>
      <c r="K78" s="232"/>
      <c r="L78" s="241">
        <f t="shared" si="1"/>
        <v>500</v>
      </c>
      <c r="M78" s="232"/>
      <c r="N78" s="241"/>
      <c r="O78" s="232"/>
      <c r="R78" s="232"/>
      <c r="S78" s="241">
        <f t="shared" si="2"/>
        <v>500</v>
      </c>
      <c r="T78" s="232"/>
      <c r="U78" s="241"/>
      <c r="V78" s="232"/>
      <c r="Y78" s="232"/>
      <c r="Z78" s="241">
        <f t="shared" si="3"/>
        <v>500</v>
      </c>
      <c r="AA78" s="232"/>
      <c r="AB78" s="241"/>
      <c r="AC78" s="232"/>
    </row>
    <row r="79" spans="3:31" hidden="1" outlineLevel="1" x14ac:dyDescent="0.2">
      <c r="C79" s="232"/>
      <c r="D79" s="187">
        <f t="shared" si="5"/>
        <v>6</v>
      </c>
      <c r="E79" s="187">
        <v>67</v>
      </c>
      <c r="F79" s="232"/>
      <c r="H79" s="246"/>
      <c r="K79" s="232"/>
      <c r="L79" s="241">
        <f t="shared" si="1"/>
        <v>500</v>
      </c>
      <c r="M79" s="232"/>
      <c r="N79" s="241"/>
      <c r="O79" s="232"/>
      <c r="R79" s="232"/>
      <c r="S79" s="241">
        <f t="shared" si="2"/>
        <v>500</v>
      </c>
      <c r="T79" s="232"/>
      <c r="U79" s="241"/>
      <c r="V79" s="232"/>
      <c r="Y79" s="232"/>
      <c r="Z79" s="241">
        <f t="shared" si="3"/>
        <v>500</v>
      </c>
      <c r="AA79" s="232"/>
      <c r="AB79" s="241"/>
      <c r="AC79" s="232"/>
    </row>
    <row r="80" spans="3:31" hidden="1" outlineLevel="1" x14ac:dyDescent="0.2">
      <c r="C80" s="232"/>
      <c r="D80" s="187">
        <f t="shared" si="5"/>
        <v>6</v>
      </c>
      <c r="E80" s="187">
        <v>68</v>
      </c>
      <c r="F80" s="232"/>
      <c r="H80" s="246"/>
      <c r="K80" s="232"/>
      <c r="L80" s="241">
        <f t="shared" si="1"/>
        <v>500</v>
      </c>
      <c r="M80" s="232"/>
      <c r="N80" s="241"/>
      <c r="O80" s="232"/>
      <c r="R80" s="232"/>
      <c r="S80" s="241">
        <f t="shared" si="2"/>
        <v>500</v>
      </c>
      <c r="T80" s="232"/>
      <c r="U80" s="241"/>
      <c r="V80" s="232"/>
      <c r="Y80" s="232"/>
      <c r="Z80" s="241">
        <f t="shared" si="3"/>
        <v>500</v>
      </c>
      <c r="AA80" s="232"/>
      <c r="AB80" s="241"/>
      <c r="AC80" s="232"/>
    </row>
    <row r="81" spans="3:29" hidden="1" outlineLevel="1" x14ac:dyDescent="0.2">
      <c r="C81" s="232"/>
      <c r="D81" s="187">
        <f t="shared" si="5"/>
        <v>6</v>
      </c>
      <c r="E81" s="187">
        <v>69</v>
      </c>
      <c r="F81" s="232"/>
      <c r="H81" s="246"/>
      <c r="K81" s="232"/>
      <c r="L81" s="241">
        <f t="shared" si="1"/>
        <v>500</v>
      </c>
      <c r="M81" s="232"/>
      <c r="N81" s="241"/>
      <c r="O81" s="232"/>
      <c r="R81" s="232"/>
      <c r="S81" s="241">
        <f t="shared" si="2"/>
        <v>500</v>
      </c>
      <c r="T81" s="232"/>
      <c r="U81" s="241"/>
      <c r="V81" s="232"/>
      <c r="Y81" s="232"/>
      <c r="Z81" s="241">
        <f t="shared" si="3"/>
        <v>500</v>
      </c>
      <c r="AA81" s="232"/>
      <c r="AB81" s="241"/>
      <c r="AC81" s="232"/>
    </row>
    <row r="82" spans="3:29" hidden="1" outlineLevel="1" x14ac:dyDescent="0.2">
      <c r="C82" s="232"/>
      <c r="D82" s="187">
        <f t="shared" si="5"/>
        <v>6</v>
      </c>
      <c r="E82" s="187">
        <v>70</v>
      </c>
      <c r="F82" s="232"/>
      <c r="H82" s="246"/>
      <c r="K82" s="232"/>
      <c r="L82" s="241">
        <f t="shared" si="1"/>
        <v>500</v>
      </c>
      <c r="M82" s="232"/>
      <c r="N82" s="241"/>
      <c r="O82" s="232"/>
      <c r="R82" s="232"/>
      <c r="S82" s="241">
        <f t="shared" si="2"/>
        <v>500</v>
      </c>
      <c r="T82" s="232"/>
      <c r="U82" s="241"/>
      <c r="V82" s="232"/>
      <c r="Y82" s="232"/>
      <c r="Z82" s="241">
        <f t="shared" si="3"/>
        <v>500</v>
      </c>
      <c r="AA82" s="232"/>
      <c r="AB82" s="241"/>
      <c r="AC82" s="232"/>
    </row>
    <row r="83" spans="3:29" hidden="1" outlineLevel="1" x14ac:dyDescent="0.2">
      <c r="C83" s="232"/>
      <c r="D83" s="187">
        <f t="shared" si="5"/>
        <v>6</v>
      </c>
      <c r="E83" s="187">
        <v>71</v>
      </c>
      <c r="F83" s="232"/>
      <c r="H83" s="246"/>
      <c r="K83" s="232"/>
      <c r="L83" s="241">
        <f t="shared" si="1"/>
        <v>500</v>
      </c>
      <c r="M83" s="232"/>
      <c r="N83" s="241"/>
      <c r="O83" s="232"/>
      <c r="R83" s="232"/>
      <c r="S83" s="241">
        <f t="shared" si="2"/>
        <v>500</v>
      </c>
      <c r="T83" s="232"/>
      <c r="U83" s="241"/>
      <c r="V83" s="232"/>
      <c r="Y83" s="232"/>
      <c r="Z83" s="241">
        <f t="shared" si="3"/>
        <v>500</v>
      </c>
      <c r="AA83" s="232"/>
      <c r="AB83" s="241"/>
      <c r="AC83" s="232"/>
    </row>
    <row r="84" spans="3:29" hidden="1" outlineLevel="1" x14ac:dyDescent="0.2">
      <c r="C84" s="232"/>
      <c r="D84" s="187">
        <f t="shared" si="5"/>
        <v>6</v>
      </c>
      <c r="E84" s="187">
        <v>72</v>
      </c>
      <c r="F84" s="232"/>
      <c r="H84" s="246"/>
      <c r="K84" s="232"/>
      <c r="L84" s="241">
        <f t="shared" si="1"/>
        <v>500</v>
      </c>
      <c r="M84" s="232"/>
      <c r="N84" s="241"/>
      <c r="O84" s="232"/>
      <c r="R84" s="232"/>
      <c r="S84" s="241">
        <f t="shared" si="2"/>
        <v>500</v>
      </c>
      <c r="T84" s="232"/>
      <c r="U84" s="241"/>
      <c r="V84" s="232"/>
      <c r="Y84" s="232"/>
      <c r="Z84" s="241">
        <f t="shared" si="3"/>
        <v>500</v>
      </c>
      <c r="AA84" s="232"/>
      <c r="AB84" s="241"/>
      <c r="AC84" s="232"/>
    </row>
    <row r="85" spans="3:29" collapsed="1" x14ac:dyDescent="0.2">
      <c r="C85" s="232"/>
      <c r="D85" s="187">
        <f t="shared" si="5"/>
        <v>7</v>
      </c>
      <c r="E85" s="187">
        <v>73</v>
      </c>
      <c r="F85" s="232"/>
      <c r="H85" s="244"/>
      <c r="K85" s="232"/>
      <c r="L85" s="241">
        <f t="shared" si="1"/>
        <v>500</v>
      </c>
      <c r="M85" s="232"/>
      <c r="N85" s="241"/>
      <c r="O85" s="232"/>
      <c r="R85" s="232"/>
      <c r="S85" s="241">
        <f t="shared" si="2"/>
        <v>500</v>
      </c>
      <c r="T85" s="232"/>
      <c r="U85" s="241"/>
      <c r="V85" s="232"/>
      <c r="Y85" s="232"/>
      <c r="Z85" s="241">
        <f t="shared" si="3"/>
        <v>500</v>
      </c>
      <c r="AA85" s="232"/>
      <c r="AB85" s="241"/>
      <c r="AC85" s="232"/>
    </row>
    <row r="86" spans="3:29" hidden="1" outlineLevel="1" x14ac:dyDescent="0.2">
      <c r="C86" s="232"/>
      <c r="D86" s="187">
        <f t="shared" si="5"/>
        <v>7</v>
      </c>
      <c r="E86" s="187">
        <v>74</v>
      </c>
      <c r="F86" s="232"/>
      <c r="H86" s="246"/>
      <c r="K86" s="232"/>
      <c r="L86" s="241">
        <f t="shared" si="1"/>
        <v>500</v>
      </c>
      <c r="M86" s="232"/>
      <c r="N86" s="241"/>
      <c r="O86" s="232"/>
      <c r="R86" s="232"/>
      <c r="S86" s="241">
        <f t="shared" si="2"/>
        <v>500</v>
      </c>
      <c r="T86" s="232"/>
      <c r="U86" s="241"/>
      <c r="V86" s="232"/>
      <c r="Y86" s="232"/>
      <c r="Z86" s="241">
        <f t="shared" si="3"/>
        <v>500</v>
      </c>
      <c r="AA86" s="232"/>
      <c r="AB86" s="241"/>
      <c r="AC86" s="232"/>
    </row>
    <row r="87" spans="3:29" hidden="1" outlineLevel="1" x14ac:dyDescent="0.2">
      <c r="C87" s="232"/>
      <c r="D87" s="187">
        <f t="shared" si="5"/>
        <v>7</v>
      </c>
      <c r="E87" s="187">
        <v>75</v>
      </c>
      <c r="F87" s="232"/>
      <c r="H87" s="246"/>
      <c r="K87" s="232"/>
      <c r="L87" s="241">
        <f t="shared" si="1"/>
        <v>500</v>
      </c>
      <c r="M87" s="232"/>
      <c r="N87" s="241"/>
      <c r="O87" s="232"/>
      <c r="R87" s="232"/>
      <c r="S87" s="241">
        <f t="shared" si="2"/>
        <v>500</v>
      </c>
      <c r="T87" s="232"/>
      <c r="U87" s="241"/>
      <c r="V87" s="232"/>
      <c r="Y87" s="232"/>
      <c r="Z87" s="241">
        <f t="shared" si="3"/>
        <v>500</v>
      </c>
      <c r="AA87" s="232"/>
      <c r="AB87" s="241"/>
      <c r="AC87" s="232"/>
    </row>
    <row r="88" spans="3:29" hidden="1" outlineLevel="1" x14ac:dyDescent="0.2">
      <c r="C88" s="232"/>
      <c r="D88" s="187">
        <f t="shared" si="5"/>
        <v>7</v>
      </c>
      <c r="E88" s="187">
        <v>76</v>
      </c>
      <c r="F88" s="232"/>
      <c r="H88" s="246"/>
      <c r="K88" s="232"/>
      <c r="L88" s="241">
        <f t="shared" si="1"/>
        <v>500</v>
      </c>
      <c r="M88" s="232"/>
      <c r="N88" s="241"/>
      <c r="O88" s="232"/>
      <c r="R88" s="232"/>
      <c r="S88" s="241">
        <f t="shared" si="2"/>
        <v>500</v>
      </c>
      <c r="T88" s="232"/>
      <c r="U88" s="241"/>
      <c r="V88" s="232"/>
      <c r="Y88" s="232"/>
      <c r="Z88" s="241">
        <f t="shared" si="3"/>
        <v>500</v>
      </c>
      <c r="AA88" s="232"/>
      <c r="AB88" s="241"/>
      <c r="AC88" s="232"/>
    </row>
    <row r="89" spans="3:29" hidden="1" outlineLevel="1" x14ac:dyDescent="0.2">
      <c r="C89" s="232"/>
      <c r="D89" s="187">
        <f t="shared" si="5"/>
        <v>7</v>
      </c>
      <c r="E89" s="187">
        <v>77</v>
      </c>
      <c r="F89" s="232"/>
      <c r="H89" s="246"/>
      <c r="K89" s="232"/>
      <c r="L89" s="241">
        <f t="shared" si="1"/>
        <v>500</v>
      </c>
      <c r="M89" s="232"/>
      <c r="N89" s="241"/>
      <c r="O89" s="232"/>
      <c r="R89" s="232"/>
      <c r="S89" s="241">
        <f t="shared" si="2"/>
        <v>500</v>
      </c>
      <c r="T89" s="232"/>
      <c r="U89" s="241"/>
      <c r="V89" s="232"/>
      <c r="Y89" s="232"/>
      <c r="Z89" s="241">
        <f t="shared" si="3"/>
        <v>500</v>
      </c>
      <c r="AA89" s="232"/>
      <c r="AB89" s="241"/>
      <c r="AC89" s="232"/>
    </row>
    <row r="90" spans="3:29" hidden="1" outlineLevel="1" x14ac:dyDescent="0.2">
      <c r="C90" s="232"/>
      <c r="D90" s="187">
        <f t="shared" si="5"/>
        <v>7</v>
      </c>
      <c r="E90" s="187">
        <v>78</v>
      </c>
      <c r="F90" s="232"/>
      <c r="H90" s="246"/>
      <c r="K90" s="232"/>
      <c r="L90" s="241">
        <f t="shared" si="1"/>
        <v>500</v>
      </c>
      <c r="M90" s="232"/>
      <c r="N90" s="241"/>
      <c r="O90" s="232"/>
      <c r="R90" s="232"/>
      <c r="S90" s="241">
        <f t="shared" si="2"/>
        <v>500</v>
      </c>
      <c r="T90" s="232"/>
      <c r="U90" s="241"/>
      <c r="V90" s="232"/>
      <c r="Y90" s="232"/>
      <c r="Z90" s="241">
        <f t="shared" si="3"/>
        <v>500</v>
      </c>
      <c r="AA90" s="232"/>
      <c r="AB90" s="241"/>
      <c r="AC90" s="232"/>
    </row>
    <row r="91" spans="3:29" hidden="1" outlineLevel="1" x14ac:dyDescent="0.2">
      <c r="C91" s="232"/>
      <c r="D91" s="187">
        <f t="shared" si="5"/>
        <v>7</v>
      </c>
      <c r="E91" s="187">
        <v>79</v>
      </c>
      <c r="F91" s="232"/>
      <c r="H91" s="246"/>
      <c r="K91" s="232"/>
      <c r="L91" s="241">
        <f t="shared" si="1"/>
        <v>500</v>
      </c>
      <c r="M91" s="232"/>
      <c r="N91" s="241"/>
      <c r="O91" s="232"/>
      <c r="R91" s="232"/>
      <c r="S91" s="241">
        <f t="shared" si="2"/>
        <v>500</v>
      </c>
      <c r="T91" s="232"/>
      <c r="U91" s="241"/>
      <c r="V91" s="232"/>
      <c r="Y91" s="232"/>
      <c r="Z91" s="241">
        <f t="shared" si="3"/>
        <v>500</v>
      </c>
      <c r="AA91" s="232"/>
      <c r="AB91" s="241"/>
      <c r="AC91" s="232"/>
    </row>
    <row r="92" spans="3:29" hidden="1" outlineLevel="1" x14ac:dyDescent="0.2">
      <c r="C92" s="232"/>
      <c r="D92" s="187">
        <f t="shared" si="5"/>
        <v>7</v>
      </c>
      <c r="E92" s="187">
        <v>80</v>
      </c>
      <c r="F92" s="232"/>
      <c r="H92" s="246"/>
      <c r="K92" s="232"/>
      <c r="L92" s="241">
        <f t="shared" si="1"/>
        <v>500</v>
      </c>
      <c r="M92" s="232"/>
      <c r="N92" s="241"/>
      <c r="O92" s="232"/>
      <c r="R92" s="232"/>
      <c r="S92" s="241">
        <f t="shared" si="2"/>
        <v>500</v>
      </c>
      <c r="T92" s="232"/>
      <c r="U92" s="241"/>
      <c r="V92" s="232"/>
      <c r="Y92" s="232"/>
      <c r="Z92" s="241">
        <f t="shared" si="3"/>
        <v>500</v>
      </c>
      <c r="AA92" s="232"/>
      <c r="AB92" s="241"/>
      <c r="AC92" s="232"/>
    </row>
    <row r="93" spans="3:29" hidden="1" outlineLevel="1" x14ac:dyDescent="0.2">
      <c r="C93" s="232"/>
      <c r="D93" s="187">
        <f t="shared" si="5"/>
        <v>7</v>
      </c>
      <c r="E93" s="187">
        <v>81</v>
      </c>
      <c r="F93" s="232"/>
      <c r="H93" s="246"/>
      <c r="K93" s="232"/>
      <c r="L93" s="241">
        <f t="shared" si="1"/>
        <v>500</v>
      </c>
      <c r="M93" s="232"/>
      <c r="N93" s="241"/>
      <c r="O93" s="232"/>
      <c r="R93" s="232"/>
      <c r="S93" s="241">
        <f t="shared" si="2"/>
        <v>500</v>
      </c>
      <c r="T93" s="232"/>
      <c r="U93" s="241"/>
      <c r="V93" s="232"/>
      <c r="Y93" s="232"/>
      <c r="Z93" s="241">
        <f t="shared" si="3"/>
        <v>500</v>
      </c>
      <c r="AA93" s="232"/>
      <c r="AB93" s="241"/>
      <c r="AC93" s="232"/>
    </row>
    <row r="94" spans="3:29" hidden="1" outlineLevel="1" x14ac:dyDescent="0.2">
      <c r="C94" s="232"/>
      <c r="D94" s="187">
        <f t="shared" si="5"/>
        <v>7</v>
      </c>
      <c r="E94" s="187">
        <v>82</v>
      </c>
      <c r="F94" s="232"/>
      <c r="H94" s="246"/>
      <c r="K94" s="232"/>
      <c r="L94" s="241">
        <f t="shared" si="1"/>
        <v>500</v>
      </c>
      <c r="M94" s="232"/>
      <c r="N94" s="241"/>
      <c r="O94" s="232"/>
      <c r="R94" s="232"/>
      <c r="S94" s="241">
        <f t="shared" si="2"/>
        <v>500</v>
      </c>
      <c r="T94" s="232"/>
      <c r="U94" s="241"/>
      <c r="V94" s="232"/>
      <c r="Y94" s="232"/>
      <c r="Z94" s="241">
        <f t="shared" si="3"/>
        <v>500</v>
      </c>
      <c r="AA94" s="232"/>
      <c r="AB94" s="241"/>
      <c r="AC94" s="232"/>
    </row>
    <row r="95" spans="3:29" hidden="1" outlineLevel="1" x14ac:dyDescent="0.2">
      <c r="C95" s="232"/>
      <c r="D95" s="187">
        <f t="shared" si="5"/>
        <v>7</v>
      </c>
      <c r="E95" s="187">
        <v>83</v>
      </c>
      <c r="F95" s="232"/>
      <c r="H95" s="246"/>
      <c r="K95" s="232"/>
      <c r="L95" s="241">
        <f t="shared" si="1"/>
        <v>500</v>
      </c>
      <c r="M95" s="232"/>
      <c r="N95" s="241"/>
      <c r="O95" s="232"/>
      <c r="R95" s="232"/>
      <c r="S95" s="241">
        <f t="shared" si="2"/>
        <v>500</v>
      </c>
      <c r="T95" s="232"/>
      <c r="U95" s="241"/>
      <c r="V95" s="232"/>
      <c r="Y95" s="232"/>
      <c r="Z95" s="241">
        <f t="shared" si="3"/>
        <v>500</v>
      </c>
      <c r="AA95" s="232"/>
      <c r="AB95" s="241"/>
      <c r="AC95" s="232"/>
    </row>
    <row r="96" spans="3:29" hidden="1" outlineLevel="1" x14ac:dyDescent="0.2">
      <c r="C96" s="232"/>
      <c r="D96" s="187">
        <f t="shared" si="5"/>
        <v>7</v>
      </c>
      <c r="E96" s="187">
        <v>84</v>
      </c>
      <c r="F96" s="232"/>
      <c r="H96" s="246"/>
      <c r="K96" s="232"/>
      <c r="L96" s="241">
        <f t="shared" ref="L96:L159" si="6">L$7/18</f>
        <v>500</v>
      </c>
      <c r="M96" s="232"/>
      <c r="N96" s="241"/>
      <c r="O96" s="232"/>
      <c r="R96" s="232"/>
      <c r="S96" s="241">
        <f t="shared" ref="S96:S159" si="7">S$7/18</f>
        <v>500</v>
      </c>
      <c r="T96" s="232"/>
      <c r="U96" s="241"/>
      <c r="V96" s="232"/>
      <c r="Y96" s="232"/>
      <c r="Z96" s="241">
        <f t="shared" ref="Z96:Z159" si="8">Z$7/18</f>
        <v>500</v>
      </c>
      <c r="AA96" s="232"/>
      <c r="AB96" s="241"/>
      <c r="AC96" s="232"/>
    </row>
    <row r="97" spans="3:29" hidden="1" outlineLevel="1" x14ac:dyDescent="0.2">
      <c r="C97" s="232"/>
      <c r="D97" s="187">
        <f t="shared" si="5"/>
        <v>8</v>
      </c>
      <c r="E97" s="187">
        <v>85</v>
      </c>
      <c r="F97" s="232"/>
      <c r="H97" s="246"/>
      <c r="K97" s="232"/>
      <c r="L97" s="241">
        <f t="shared" si="6"/>
        <v>500</v>
      </c>
      <c r="M97" s="232"/>
      <c r="N97" s="241"/>
      <c r="O97" s="232"/>
      <c r="R97" s="232"/>
      <c r="S97" s="241">
        <f t="shared" si="7"/>
        <v>500</v>
      </c>
      <c r="T97" s="232"/>
      <c r="U97" s="241"/>
      <c r="V97" s="232"/>
      <c r="Y97" s="232"/>
      <c r="Z97" s="241">
        <f t="shared" si="8"/>
        <v>500</v>
      </c>
      <c r="AA97" s="232"/>
      <c r="AB97" s="241"/>
      <c r="AC97" s="232"/>
    </row>
    <row r="98" spans="3:29" hidden="1" outlineLevel="1" x14ac:dyDescent="0.2">
      <c r="C98" s="232"/>
      <c r="D98" s="187">
        <f t="shared" si="5"/>
        <v>8</v>
      </c>
      <c r="E98" s="187">
        <v>86</v>
      </c>
      <c r="F98" s="232"/>
      <c r="H98" s="246"/>
      <c r="K98" s="232"/>
      <c r="L98" s="241">
        <f t="shared" si="6"/>
        <v>500</v>
      </c>
      <c r="M98" s="232"/>
      <c r="N98" s="241"/>
      <c r="O98" s="232"/>
      <c r="R98" s="232"/>
      <c r="S98" s="241">
        <f t="shared" si="7"/>
        <v>500</v>
      </c>
      <c r="T98" s="232"/>
      <c r="U98" s="241"/>
      <c r="V98" s="232"/>
      <c r="Y98" s="232"/>
      <c r="Z98" s="241">
        <f t="shared" si="8"/>
        <v>500</v>
      </c>
      <c r="AA98" s="232"/>
      <c r="AB98" s="241"/>
      <c r="AC98" s="232"/>
    </row>
    <row r="99" spans="3:29" hidden="1" outlineLevel="1" x14ac:dyDescent="0.2">
      <c r="C99" s="232"/>
      <c r="D99" s="187">
        <f t="shared" si="5"/>
        <v>8</v>
      </c>
      <c r="E99" s="187">
        <v>87</v>
      </c>
      <c r="F99" s="232"/>
      <c r="H99" s="246"/>
      <c r="K99" s="232"/>
      <c r="L99" s="241">
        <f t="shared" si="6"/>
        <v>500</v>
      </c>
      <c r="M99" s="232"/>
      <c r="N99" s="241"/>
      <c r="O99" s="232"/>
      <c r="R99" s="232"/>
      <c r="S99" s="241">
        <f t="shared" si="7"/>
        <v>500</v>
      </c>
      <c r="T99" s="232"/>
      <c r="U99" s="241"/>
      <c r="V99" s="232"/>
      <c r="Y99" s="232"/>
      <c r="Z99" s="241">
        <f t="shared" si="8"/>
        <v>500</v>
      </c>
      <c r="AA99" s="232"/>
      <c r="AB99" s="241"/>
      <c r="AC99" s="232"/>
    </row>
    <row r="100" spans="3:29" hidden="1" outlineLevel="1" x14ac:dyDescent="0.2">
      <c r="C100" s="232"/>
      <c r="D100" s="187">
        <f t="shared" si="5"/>
        <v>8</v>
      </c>
      <c r="E100" s="187">
        <v>88</v>
      </c>
      <c r="F100" s="232"/>
      <c r="H100" s="246"/>
      <c r="K100" s="232"/>
      <c r="L100" s="241">
        <f t="shared" si="6"/>
        <v>500</v>
      </c>
      <c r="M100" s="232"/>
      <c r="N100" s="241"/>
      <c r="O100" s="232"/>
      <c r="R100" s="232"/>
      <c r="S100" s="241">
        <f t="shared" si="7"/>
        <v>500</v>
      </c>
      <c r="T100" s="232"/>
      <c r="U100" s="241"/>
      <c r="V100" s="232"/>
      <c r="Y100" s="232"/>
      <c r="Z100" s="241">
        <f t="shared" si="8"/>
        <v>500</v>
      </c>
      <c r="AA100" s="232"/>
      <c r="AB100" s="241"/>
      <c r="AC100" s="232"/>
    </row>
    <row r="101" spans="3:29" hidden="1" outlineLevel="1" x14ac:dyDescent="0.2">
      <c r="C101" s="232"/>
      <c r="D101" s="187">
        <f t="shared" si="5"/>
        <v>8</v>
      </c>
      <c r="E101" s="187">
        <v>89</v>
      </c>
      <c r="F101" s="232"/>
      <c r="H101" s="246"/>
      <c r="K101" s="232"/>
      <c r="L101" s="241">
        <f t="shared" si="6"/>
        <v>500</v>
      </c>
      <c r="M101" s="232"/>
      <c r="N101" s="241"/>
      <c r="O101" s="232"/>
      <c r="R101" s="232"/>
      <c r="S101" s="241">
        <f t="shared" si="7"/>
        <v>500</v>
      </c>
      <c r="T101" s="232"/>
      <c r="U101" s="241"/>
      <c r="V101" s="232"/>
      <c r="Y101" s="232"/>
      <c r="Z101" s="241">
        <f t="shared" si="8"/>
        <v>500</v>
      </c>
      <c r="AA101" s="232"/>
      <c r="AB101" s="241"/>
      <c r="AC101" s="232"/>
    </row>
    <row r="102" spans="3:29" hidden="1" outlineLevel="1" x14ac:dyDescent="0.2">
      <c r="C102" s="232"/>
      <c r="D102" s="187">
        <f t="shared" si="5"/>
        <v>8</v>
      </c>
      <c r="E102" s="187">
        <v>90</v>
      </c>
      <c r="F102" s="232"/>
      <c r="H102" s="246"/>
      <c r="K102" s="232"/>
      <c r="L102" s="241">
        <f t="shared" si="6"/>
        <v>500</v>
      </c>
      <c r="M102" s="232"/>
      <c r="N102" s="241"/>
      <c r="O102" s="232"/>
      <c r="R102" s="232"/>
      <c r="S102" s="241">
        <f t="shared" si="7"/>
        <v>500</v>
      </c>
      <c r="T102" s="232"/>
      <c r="U102" s="241"/>
      <c r="V102" s="232"/>
      <c r="Y102" s="232"/>
      <c r="Z102" s="241">
        <f t="shared" si="8"/>
        <v>500</v>
      </c>
      <c r="AA102" s="232"/>
      <c r="AB102" s="241"/>
      <c r="AC102" s="232"/>
    </row>
    <row r="103" spans="3:29" collapsed="1" x14ac:dyDescent="0.2">
      <c r="C103" s="232"/>
      <c r="D103" s="187">
        <f t="shared" si="5"/>
        <v>8</v>
      </c>
      <c r="E103" s="187">
        <v>91</v>
      </c>
      <c r="F103" s="232"/>
      <c r="H103" s="244"/>
      <c r="K103" s="232"/>
      <c r="L103" s="241">
        <f t="shared" si="6"/>
        <v>500</v>
      </c>
      <c r="M103" s="232"/>
      <c r="N103" s="241"/>
      <c r="O103" s="232"/>
      <c r="R103" s="232"/>
      <c r="S103" s="241">
        <f t="shared" si="7"/>
        <v>500</v>
      </c>
      <c r="T103" s="232"/>
      <c r="U103" s="241"/>
      <c r="V103" s="232"/>
      <c r="Y103" s="232"/>
      <c r="Z103" s="241">
        <f t="shared" si="8"/>
        <v>500</v>
      </c>
      <c r="AA103" s="232"/>
      <c r="AB103" s="241"/>
      <c r="AC103" s="232"/>
    </row>
    <row r="104" spans="3:29" hidden="1" outlineLevel="1" x14ac:dyDescent="0.2">
      <c r="C104" s="232"/>
      <c r="D104" s="187">
        <f t="shared" si="5"/>
        <v>8</v>
      </c>
      <c r="E104" s="187">
        <v>92</v>
      </c>
      <c r="F104" s="232"/>
      <c r="H104" s="246"/>
      <c r="K104" s="232"/>
      <c r="L104" s="241">
        <f t="shared" si="6"/>
        <v>500</v>
      </c>
      <c r="M104" s="232"/>
      <c r="N104" s="241"/>
      <c r="O104" s="232"/>
      <c r="R104" s="232"/>
      <c r="S104" s="241">
        <f t="shared" si="7"/>
        <v>500</v>
      </c>
      <c r="T104" s="232"/>
      <c r="U104" s="241"/>
      <c r="V104" s="232"/>
      <c r="Y104" s="232"/>
      <c r="Z104" s="241">
        <f t="shared" si="8"/>
        <v>500</v>
      </c>
      <c r="AA104" s="232"/>
      <c r="AB104" s="241"/>
      <c r="AC104" s="232"/>
    </row>
    <row r="105" spans="3:29" hidden="1" outlineLevel="1" x14ac:dyDescent="0.2">
      <c r="C105" s="232"/>
      <c r="D105" s="187">
        <f t="shared" si="5"/>
        <v>8</v>
      </c>
      <c r="E105" s="187">
        <v>93</v>
      </c>
      <c r="F105" s="232"/>
      <c r="H105" s="246"/>
      <c r="K105" s="232"/>
      <c r="L105" s="241">
        <f t="shared" si="6"/>
        <v>500</v>
      </c>
      <c r="M105" s="232"/>
      <c r="N105" s="241"/>
      <c r="O105" s="232"/>
      <c r="R105" s="232"/>
      <c r="S105" s="241">
        <f t="shared" si="7"/>
        <v>500</v>
      </c>
      <c r="T105" s="232"/>
      <c r="U105" s="241"/>
      <c r="V105" s="232"/>
      <c r="Y105" s="232"/>
      <c r="Z105" s="241">
        <f t="shared" si="8"/>
        <v>500</v>
      </c>
      <c r="AA105" s="232"/>
      <c r="AB105" s="241"/>
      <c r="AC105" s="232"/>
    </row>
    <row r="106" spans="3:29" hidden="1" outlineLevel="1" x14ac:dyDescent="0.2">
      <c r="C106" s="232"/>
      <c r="D106" s="187">
        <f t="shared" si="5"/>
        <v>8</v>
      </c>
      <c r="E106" s="187">
        <v>94</v>
      </c>
      <c r="F106" s="232"/>
      <c r="H106" s="246"/>
      <c r="K106" s="232"/>
      <c r="L106" s="241">
        <f t="shared" si="6"/>
        <v>500</v>
      </c>
      <c r="M106" s="232"/>
      <c r="N106" s="241"/>
      <c r="O106" s="232"/>
      <c r="R106" s="232"/>
      <c r="S106" s="241">
        <f t="shared" si="7"/>
        <v>500</v>
      </c>
      <c r="T106" s="232"/>
      <c r="U106" s="241"/>
      <c r="V106" s="232"/>
      <c r="Y106" s="232"/>
      <c r="Z106" s="241">
        <f t="shared" si="8"/>
        <v>500</v>
      </c>
      <c r="AA106" s="232"/>
      <c r="AB106" s="241"/>
      <c r="AC106" s="232"/>
    </row>
    <row r="107" spans="3:29" hidden="1" outlineLevel="1" x14ac:dyDescent="0.2">
      <c r="C107" s="232"/>
      <c r="D107" s="187">
        <f t="shared" si="5"/>
        <v>8</v>
      </c>
      <c r="E107" s="187">
        <v>95</v>
      </c>
      <c r="F107" s="232"/>
      <c r="H107" s="246"/>
      <c r="K107" s="232"/>
      <c r="L107" s="241">
        <f t="shared" si="6"/>
        <v>500</v>
      </c>
      <c r="M107" s="232"/>
      <c r="N107" s="241"/>
      <c r="O107" s="232"/>
      <c r="R107" s="232"/>
      <c r="S107" s="241">
        <f t="shared" si="7"/>
        <v>500</v>
      </c>
      <c r="T107" s="232"/>
      <c r="U107" s="241"/>
      <c r="V107" s="232"/>
      <c r="Y107" s="232"/>
      <c r="Z107" s="241">
        <f t="shared" si="8"/>
        <v>500</v>
      </c>
      <c r="AA107" s="232"/>
      <c r="AB107" s="241"/>
      <c r="AC107" s="232"/>
    </row>
    <row r="108" spans="3:29" hidden="1" outlineLevel="1" x14ac:dyDescent="0.2">
      <c r="C108" s="232"/>
      <c r="D108" s="187">
        <f t="shared" si="5"/>
        <v>8</v>
      </c>
      <c r="E108" s="187">
        <v>96</v>
      </c>
      <c r="F108" s="232"/>
      <c r="H108" s="246"/>
      <c r="K108" s="232"/>
      <c r="L108" s="241">
        <f t="shared" si="6"/>
        <v>500</v>
      </c>
      <c r="M108" s="232"/>
      <c r="N108" s="241"/>
      <c r="O108" s="232"/>
      <c r="R108" s="232"/>
      <c r="S108" s="241">
        <f t="shared" si="7"/>
        <v>500</v>
      </c>
      <c r="T108" s="232"/>
      <c r="U108" s="241"/>
      <c r="V108" s="232"/>
      <c r="Y108" s="232"/>
      <c r="Z108" s="241">
        <f t="shared" si="8"/>
        <v>500</v>
      </c>
      <c r="AA108" s="232"/>
      <c r="AB108" s="241"/>
      <c r="AC108" s="232"/>
    </row>
    <row r="109" spans="3:29" hidden="1" outlineLevel="1" x14ac:dyDescent="0.2">
      <c r="C109" s="232"/>
      <c r="D109" s="187">
        <f t="shared" si="5"/>
        <v>9</v>
      </c>
      <c r="E109" s="187">
        <v>97</v>
      </c>
      <c r="F109" s="232"/>
      <c r="H109" s="246"/>
      <c r="K109" s="232"/>
      <c r="L109" s="241">
        <f t="shared" si="6"/>
        <v>500</v>
      </c>
      <c r="M109" s="232"/>
      <c r="N109" s="241"/>
      <c r="O109" s="232"/>
      <c r="R109" s="232"/>
      <c r="S109" s="241">
        <f t="shared" si="7"/>
        <v>500</v>
      </c>
      <c r="T109" s="232"/>
      <c r="U109" s="241"/>
      <c r="V109" s="232"/>
      <c r="Y109" s="232"/>
      <c r="Z109" s="241">
        <f t="shared" si="8"/>
        <v>500</v>
      </c>
      <c r="AA109" s="232"/>
      <c r="AB109" s="241"/>
      <c r="AC109" s="232"/>
    </row>
    <row r="110" spans="3:29" hidden="1" outlineLevel="1" x14ac:dyDescent="0.2">
      <c r="C110" s="232"/>
      <c r="D110" s="187">
        <f t="shared" si="5"/>
        <v>9</v>
      </c>
      <c r="E110" s="187">
        <v>98</v>
      </c>
      <c r="F110" s="232"/>
      <c r="H110" s="246"/>
      <c r="K110" s="232"/>
      <c r="L110" s="241">
        <f t="shared" si="6"/>
        <v>500</v>
      </c>
      <c r="M110" s="232"/>
      <c r="N110" s="241"/>
      <c r="O110" s="232"/>
      <c r="R110" s="232"/>
      <c r="S110" s="241">
        <f t="shared" si="7"/>
        <v>500</v>
      </c>
      <c r="T110" s="232"/>
      <c r="U110" s="241"/>
      <c r="V110" s="232"/>
      <c r="Y110" s="232"/>
      <c r="Z110" s="241">
        <f t="shared" si="8"/>
        <v>500</v>
      </c>
      <c r="AA110" s="232"/>
      <c r="AB110" s="241"/>
      <c r="AC110" s="232"/>
    </row>
    <row r="111" spans="3:29" hidden="1" outlineLevel="1" x14ac:dyDescent="0.2">
      <c r="C111" s="232"/>
      <c r="D111" s="187">
        <f t="shared" si="5"/>
        <v>9</v>
      </c>
      <c r="E111" s="187">
        <v>99</v>
      </c>
      <c r="F111" s="232"/>
      <c r="H111" s="246"/>
      <c r="K111" s="232"/>
      <c r="L111" s="241">
        <f t="shared" si="6"/>
        <v>500</v>
      </c>
      <c r="M111" s="232"/>
      <c r="N111" s="241"/>
      <c r="O111" s="232"/>
      <c r="R111" s="232"/>
      <c r="S111" s="241">
        <f t="shared" si="7"/>
        <v>500</v>
      </c>
      <c r="T111" s="232"/>
      <c r="U111" s="241"/>
      <c r="V111" s="232"/>
      <c r="Y111" s="232"/>
      <c r="Z111" s="241">
        <f t="shared" si="8"/>
        <v>500</v>
      </c>
      <c r="AA111" s="232"/>
      <c r="AB111" s="241"/>
      <c r="AC111" s="232"/>
    </row>
    <row r="112" spans="3:29" hidden="1" outlineLevel="1" x14ac:dyDescent="0.2">
      <c r="C112" s="232"/>
      <c r="D112" s="187">
        <f t="shared" si="5"/>
        <v>9</v>
      </c>
      <c r="E112" s="187">
        <v>100</v>
      </c>
      <c r="F112" s="232"/>
      <c r="H112" s="246"/>
      <c r="K112" s="232"/>
      <c r="L112" s="241">
        <f t="shared" si="6"/>
        <v>500</v>
      </c>
      <c r="M112" s="232"/>
      <c r="N112" s="241"/>
      <c r="O112" s="232"/>
      <c r="R112" s="232"/>
      <c r="S112" s="241">
        <f t="shared" si="7"/>
        <v>500</v>
      </c>
      <c r="T112" s="232"/>
      <c r="U112" s="241"/>
      <c r="V112" s="232"/>
      <c r="Y112" s="232"/>
      <c r="Z112" s="241">
        <f t="shared" si="8"/>
        <v>500</v>
      </c>
      <c r="AA112" s="232"/>
      <c r="AB112" s="241"/>
      <c r="AC112" s="232"/>
    </row>
    <row r="113" spans="3:29" hidden="1" outlineLevel="1" x14ac:dyDescent="0.2">
      <c r="C113" s="232"/>
      <c r="D113" s="187">
        <f t="shared" si="5"/>
        <v>9</v>
      </c>
      <c r="E113" s="187">
        <v>101</v>
      </c>
      <c r="F113" s="232"/>
      <c r="H113" s="246"/>
      <c r="K113" s="232"/>
      <c r="L113" s="241">
        <f t="shared" si="6"/>
        <v>500</v>
      </c>
      <c r="M113" s="232"/>
      <c r="N113" s="241"/>
      <c r="O113" s="232"/>
      <c r="R113" s="232"/>
      <c r="S113" s="241">
        <f t="shared" si="7"/>
        <v>500</v>
      </c>
      <c r="T113" s="232"/>
      <c r="U113" s="241"/>
      <c r="V113" s="232"/>
      <c r="Y113" s="232"/>
      <c r="Z113" s="241">
        <f t="shared" si="8"/>
        <v>500</v>
      </c>
      <c r="AA113" s="232"/>
      <c r="AB113" s="241"/>
      <c r="AC113" s="232"/>
    </row>
    <row r="114" spans="3:29" hidden="1" outlineLevel="1" x14ac:dyDescent="0.2">
      <c r="C114" s="232"/>
      <c r="D114" s="187">
        <f t="shared" si="5"/>
        <v>9</v>
      </c>
      <c r="E114" s="187">
        <v>102</v>
      </c>
      <c r="F114" s="232"/>
      <c r="H114" s="246"/>
      <c r="K114" s="232"/>
      <c r="L114" s="241">
        <f t="shared" si="6"/>
        <v>500</v>
      </c>
      <c r="M114" s="232"/>
      <c r="N114" s="241"/>
      <c r="O114" s="232"/>
      <c r="R114" s="232"/>
      <c r="S114" s="241">
        <f t="shared" si="7"/>
        <v>500</v>
      </c>
      <c r="T114" s="232"/>
      <c r="U114" s="241"/>
      <c r="V114" s="232"/>
      <c r="Y114" s="232"/>
      <c r="Z114" s="241">
        <f t="shared" si="8"/>
        <v>500</v>
      </c>
      <c r="AA114" s="232"/>
      <c r="AB114" s="241"/>
      <c r="AC114" s="232"/>
    </row>
    <row r="115" spans="3:29" hidden="1" outlineLevel="1" x14ac:dyDescent="0.2">
      <c r="C115" s="232"/>
      <c r="D115" s="187">
        <f t="shared" si="5"/>
        <v>9</v>
      </c>
      <c r="E115" s="187">
        <v>103</v>
      </c>
      <c r="F115" s="232"/>
      <c r="H115" s="246"/>
      <c r="K115" s="232"/>
      <c r="L115" s="241">
        <f t="shared" si="6"/>
        <v>500</v>
      </c>
      <c r="M115" s="232"/>
      <c r="N115" s="241"/>
      <c r="O115" s="232"/>
      <c r="R115" s="232"/>
      <c r="S115" s="241">
        <f t="shared" si="7"/>
        <v>500</v>
      </c>
      <c r="T115" s="232"/>
      <c r="U115" s="241"/>
      <c r="V115" s="232"/>
      <c r="Y115" s="232"/>
      <c r="Z115" s="241">
        <f t="shared" si="8"/>
        <v>500</v>
      </c>
      <c r="AA115" s="232"/>
      <c r="AB115" s="241"/>
      <c r="AC115" s="232"/>
    </row>
    <row r="116" spans="3:29" hidden="1" outlineLevel="1" x14ac:dyDescent="0.2">
      <c r="C116" s="232"/>
      <c r="D116" s="187">
        <f t="shared" si="5"/>
        <v>9</v>
      </c>
      <c r="E116" s="187">
        <v>104</v>
      </c>
      <c r="F116" s="232"/>
      <c r="H116" s="246"/>
      <c r="K116" s="232"/>
      <c r="L116" s="241">
        <f t="shared" si="6"/>
        <v>500</v>
      </c>
      <c r="M116" s="232"/>
      <c r="N116" s="241"/>
      <c r="O116" s="232"/>
      <c r="R116" s="232"/>
      <c r="S116" s="241">
        <f t="shared" si="7"/>
        <v>500</v>
      </c>
      <c r="T116" s="232"/>
      <c r="U116" s="241"/>
      <c r="V116" s="232"/>
      <c r="Y116" s="232"/>
      <c r="Z116" s="241">
        <f t="shared" si="8"/>
        <v>500</v>
      </c>
      <c r="AA116" s="232"/>
      <c r="AB116" s="241"/>
      <c r="AC116" s="232"/>
    </row>
    <row r="117" spans="3:29" hidden="1" outlineLevel="1" x14ac:dyDescent="0.2">
      <c r="C117" s="232"/>
      <c r="D117" s="187">
        <f t="shared" si="5"/>
        <v>9</v>
      </c>
      <c r="E117" s="187">
        <v>105</v>
      </c>
      <c r="F117" s="232"/>
      <c r="H117" s="246"/>
      <c r="K117" s="232"/>
      <c r="L117" s="241">
        <f t="shared" si="6"/>
        <v>500</v>
      </c>
      <c r="M117" s="232"/>
      <c r="N117" s="241"/>
      <c r="O117" s="232"/>
      <c r="R117" s="232"/>
      <c r="S117" s="241">
        <f t="shared" si="7"/>
        <v>500</v>
      </c>
      <c r="T117" s="232"/>
      <c r="U117" s="241"/>
      <c r="V117" s="232"/>
      <c r="Y117" s="232"/>
      <c r="Z117" s="241">
        <f t="shared" si="8"/>
        <v>500</v>
      </c>
      <c r="AA117" s="232"/>
      <c r="AB117" s="241"/>
      <c r="AC117" s="232"/>
    </row>
    <row r="118" spans="3:29" hidden="1" outlineLevel="1" x14ac:dyDescent="0.2">
      <c r="C118" s="232"/>
      <c r="D118" s="187">
        <f t="shared" si="5"/>
        <v>9</v>
      </c>
      <c r="E118" s="187">
        <v>106</v>
      </c>
      <c r="F118" s="232"/>
      <c r="H118" s="246"/>
      <c r="K118" s="232"/>
      <c r="L118" s="241">
        <f t="shared" si="6"/>
        <v>500</v>
      </c>
      <c r="M118" s="232"/>
      <c r="N118" s="241"/>
      <c r="O118" s="232"/>
      <c r="R118" s="232"/>
      <c r="S118" s="241">
        <f t="shared" si="7"/>
        <v>500</v>
      </c>
      <c r="T118" s="232"/>
      <c r="U118" s="241"/>
      <c r="V118" s="232"/>
      <c r="Y118" s="232"/>
      <c r="Z118" s="241">
        <f t="shared" si="8"/>
        <v>500</v>
      </c>
      <c r="AA118" s="232"/>
      <c r="AB118" s="241"/>
      <c r="AC118" s="232"/>
    </row>
    <row r="119" spans="3:29" hidden="1" outlineLevel="1" x14ac:dyDescent="0.2">
      <c r="C119" s="232"/>
      <c r="D119" s="187">
        <f t="shared" si="5"/>
        <v>9</v>
      </c>
      <c r="E119" s="187">
        <v>107</v>
      </c>
      <c r="F119" s="232"/>
      <c r="H119" s="246"/>
      <c r="K119" s="232"/>
      <c r="L119" s="241">
        <f t="shared" si="6"/>
        <v>500</v>
      </c>
      <c r="M119" s="232"/>
      <c r="N119" s="241"/>
      <c r="O119" s="232"/>
      <c r="R119" s="232"/>
      <c r="S119" s="241">
        <f t="shared" si="7"/>
        <v>500</v>
      </c>
      <c r="T119" s="232"/>
      <c r="U119" s="241"/>
      <c r="V119" s="232"/>
      <c r="Y119" s="232"/>
      <c r="Z119" s="241">
        <f t="shared" si="8"/>
        <v>500</v>
      </c>
      <c r="AA119" s="232"/>
      <c r="AB119" s="241"/>
      <c r="AC119" s="232"/>
    </row>
    <row r="120" spans="3:29" hidden="1" outlineLevel="1" x14ac:dyDescent="0.2">
      <c r="C120" s="232"/>
      <c r="D120" s="187">
        <f t="shared" si="5"/>
        <v>9</v>
      </c>
      <c r="E120" s="187">
        <v>108</v>
      </c>
      <c r="F120" s="232"/>
      <c r="H120" s="246"/>
      <c r="K120" s="232"/>
      <c r="L120" s="241">
        <f t="shared" si="6"/>
        <v>500</v>
      </c>
      <c r="M120" s="232"/>
      <c r="N120" s="241"/>
      <c r="O120" s="232"/>
      <c r="R120" s="232"/>
      <c r="S120" s="241">
        <f t="shared" si="7"/>
        <v>500</v>
      </c>
      <c r="T120" s="232"/>
      <c r="U120" s="241"/>
      <c r="V120" s="232"/>
      <c r="Y120" s="232"/>
      <c r="Z120" s="241">
        <f t="shared" si="8"/>
        <v>500</v>
      </c>
      <c r="AA120" s="232"/>
      <c r="AB120" s="241"/>
      <c r="AC120" s="232"/>
    </row>
    <row r="121" spans="3:29" collapsed="1" x14ac:dyDescent="0.2">
      <c r="C121" s="232"/>
      <c r="D121" s="187">
        <f t="shared" si="5"/>
        <v>10</v>
      </c>
      <c r="E121" s="187">
        <v>109</v>
      </c>
      <c r="F121" s="232"/>
      <c r="H121" s="244"/>
      <c r="K121" s="232"/>
      <c r="L121" s="241">
        <f t="shared" si="6"/>
        <v>500</v>
      </c>
      <c r="M121" s="232"/>
      <c r="N121" s="241"/>
      <c r="O121" s="232"/>
      <c r="R121" s="232"/>
      <c r="S121" s="241">
        <f t="shared" si="7"/>
        <v>500</v>
      </c>
      <c r="T121" s="232"/>
      <c r="U121" s="241"/>
      <c r="V121" s="232"/>
      <c r="Y121" s="232"/>
      <c r="Z121" s="241">
        <f t="shared" si="8"/>
        <v>500</v>
      </c>
      <c r="AA121" s="232"/>
      <c r="AB121" s="241"/>
      <c r="AC121" s="232"/>
    </row>
    <row r="122" spans="3:29" hidden="1" outlineLevel="1" x14ac:dyDescent="0.2">
      <c r="C122" s="232"/>
      <c r="D122" s="187">
        <f t="shared" si="5"/>
        <v>10</v>
      </c>
      <c r="E122" s="187">
        <v>110</v>
      </c>
      <c r="F122" s="232"/>
      <c r="H122" s="246"/>
      <c r="K122" s="232"/>
      <c r="L122" s="241">
        <f t="shared" si="6"/>
        <v>500</v>
      </c>
      <c r="M122" s="232"/>
      <c r="N122" s="241"/>
      <c r="O122" s="232"/>
      <c r="R122" s="232"/>
      <c r="S122" s="241">
        <f t="shared" si="7"/>
        <v>500</v>
      </c>
      <c r="T122" s="232"/>
      <c r="U122" s="241"/>
      <c r="V122" s="232"/>
      <c r="Y122" s="232"/>
      <c r="Z122" s="241">
        <f t="shared" si="8"/>
        <v>500</v>
      </c>
      <c r="AA122" s="232"/>
      <c r="AB122" s="241"/>
      <c r="AC122" s="232"/>
    </row>
    <row r="123" spans="3:29" hidden="1" outlineLevel="1" x14ac:dyDescent="0.2">
      <c r="C123" s="232"/>
      <c r="D123" s="187">
        <f t="shared" si="5"/>
        <v>10</v>
      </c>
      <c r="E123" s="187">
        <v>111</v>
      </c>
      <c r="F123" s="232"/>
      <c r="H123" s="246"/>
      <c r="K123" s="232"/>
      <c r="L123" s="241">
        <f t="shared" si="6"/>
        <v>500</v>
      </c>
      <c r="M123" s="232"/>
      <c r="N123" s="241"/>
      <c r="O123" s="232"/>
      <c r="R123" s="232"/>
      <c r="S123" s="241">
        <f t="shared" si="7"/>
        <v>500</v>
      </c>
      <c r="T123" s="232"/>
      <c r="U123" s="241"/>
      <c r="V123" s="232"/>
      <c r="Y123" s="232"/>
      <c r="Z123" s="241">
        <f t="shared" si="8"/>
        <v>500</v>
      </c>
      <c r="AA123" s="232"/>
      <c r="AB123" s="241"/>
      <c r="AC123" s="232"/>
    </row>
    <row r="124" spans="3:29" hidden="1" outlineLevel="1" x14ac:dyDescent="0.2">
      <c r="C124" s="232"/>
      <c r="D124" s="187">
        <f t="shared" si="5"/>
        <v>10</v>
      </c>
      <c r="E124" s="187">
        <v>112</v>
      </c>
      <c r="F124" s="232"/>
      <c r="H124" s="246"/>
      <c r="K124" s="232"/>
      <c r="L124" s="241">
        <f t="shared" si="6"/>
        <v>500</v>
      </c>
      <c r="M124" s="232"/>
      <c r="N124" s="241"/>
      <c r="O124" s="232"/>
      <c r="R124" s="232"/>
      <c r="S124" s="241">
        <f t="shared" si="7"/>
        <v>500</v>
      </c>
      <c r="T124" s="232"/>
      <c r="U124" s="241"/>
      <c r="V124" s="232"/>
      <c r="Y124" s="232"/>
      <c r="Z124" s="241">
        <f t="shared" si="8"/>
        <v>500</v>
      </c>
      <c r="AA124" s="232"/>
      <c r="AB124" s="241"/>
      <c r="AC124" s="232"/>
    </row>
    <row r="125" spans="3:29" hidden="1" outlineLevel="1" x14ac:dyDescent="0.2">
      <c r="C125" s="232"/>
      <c r="D125" s="187">
        <f t="shared" si="5"/>
        <v>10</v>
      </c>
      <c r="E125" s="187">
        <v>113</v>
      </c>
      <c r="F125" s="232"/>
      <c r="H125" s="246"/>
      <c r="K125" s="232"/>
      <c r="L125" s="241">
        <f t="shared" si="6"/>
        <v>500</v>
      </c>
      <c r="M125" s="232"/>
      <c r="N125" s="241"/>
      <c r="O125" s="232"/>
      <c r="R125" s="232"/>
      <c r="S125" s="241">
        <f t="shared" si="7"/>
        <v>500</v>
      </c>
      <c r="T125" s="232"/>
      <c r="U125" s="241"/>
      <c r="V125" s="232"/>
      <c r="Y125" s="232"/>
      <c r="Z125" s="241">
        <f t="shared" si="8"/>
        <v>500</v>
      </c>
      <c r="AA125" s="232"/>
      <c r="AB125" s="241"/>
      <c r="AC125" s="232"/>
    </row>
    <row r="126" spans="3:29" hidden="1" outlineLevel="1" x14ac:dyDescent="0.2">
      <c r="C126" s="232"/>
      <c r="D126" s="187">
        <f t="shared" si="5"/>
        <v>10</v>
      </c>
      <c r="E126" s="187">
        <v>114</v>
      </c>
      <c r="F126" s="232"/>
      <c r="H126" s="246"/>
      <c r="K126" s="232"/>
      <c r="L126" s="241">
        <f t="shared" si="6"/>
        <v>500</v>
      </c>
      <c r="M126" s="232"/>
      <c r="N126" s="241"/>
      <c r="O126" s="232"/>
      <c r="R126" s="232"/>
      <c r="S126" s="241">
        <f t="shared" si="7"/>
        <v>500</v>
      </c>
      <c r="T126" s="232"/>
      <c r="U126" s="241"/>
      <c r="V126" s="232"/>
      <c r="Y126" s="232"/>
      <c r="Z126" s="241">
        <f t="shared" si="8"/>
        <v>500</v>
      </c>
      <c r="AA126" s="232"/>
      <c r="AB126" s="241"/>
      <c r="AC126" s="232"/>
    </row>
    <row r="127" spans="3:29" hidden="1" outlineLevel="1" x14ac:dyDescent="0.2">
      <c r="C127" s="232"/>
      <c r="D127" s="187">
        <f t="shared" si="5"/>
        <v>10</v>
      </c>
      <c r="E127" s="187">
        <v>115</v>
      </c>
      <c r="F127" s="232"/>
      <c r="H127" s="246"/>
      <c r="K127" s="232"/>
      <c r="L127" s="241">
        <f t="shared" si="6"/>
        <v>500</v>
      </c>
      <c r="M127" s="232"/>
      <c r="N127" s="241"/>
      <c r="O127" s="232"/>
      <c r="R127" s="232"/>
      <c r="S127" s="241">
        <f t="shared" si="7"/>
        <v>500</v>
      </c>
      <c r="T127" s="232"/>
      <c r="U127" s="241"/>
      <c r="V127" s="232"/>
      <c r="Y127" s="232"/>
      <c r="Z127" s="241">
        <f t="shared" si="8"/>
        <v>500</v>
      </c>
      <c r="AA127" s="232"/>
      <c r="AB127" s="241"/>
      <c r="AC127" s="232"/>
    </row>
    <row r="128" spans="3:29" hidden="1" outlineLevel="1" x14ac:dyDescent="0.2">
      <c r="C128" s="232"/>
      <c r="D128" s="187">
        <f t="shared" si="5"/>
        <v>10</v>
      </c>
      <c r="E128" s="187">
        <v>116</v>
      </c>
      <c r="F128" s="232"/>
      <c r="H128" s="246"/>
      <c r="K128" s="232"/>
      <c r="L128" s="241">
        <f t="shared" si="6"/>
        <v>500</v>
      </c>
      <c r="M128" s="232"/>
      <c r="N128" s="241"/>
      <c r="O128" s="232"/>
      <c r="R128" s="232"/>
      <c r="S128" s="241">
        <f t="shared" si="7"/>
        <v>500</v>
      </c>
      <c r="T128" s="232"/>
      <c r="U128" s="241"/>
      <c r="V128" s="232"/>
      <c r="Y128" s="232"/>
      <c r="Z128" s="241">
        <f t="shared" si="8"/>
        <v>500</v>
      </c>
      <c r="AA128" s="232"/>
      <c r="AB128" s="241"/>
      <c r="AC128" s="232"/>
    </row>
    <row r="129" spans="3:29" hidden="1" outlineLevel="1" x14ac:dyDescent="0.2">
      <c r="C129" s="232"/>
      <c r="D129" s="187">
        <f t="shared" si="5"/>
        <v>10</v>
      </c>
      <c r="E129" s="187">
        <v>117</v>
      </c>
      <c r="F129" s="232"/>
      <c r="H129" s="246"/>
      <c r="K129" s="232"/>
      <c r="L129" s="241">
        <f t="shared" si="6"/>
        <v>500</v>
      </c>
      <c r="M129" s="232"/>
      <c r="N129" s="241"/>
      <c r="O129" s="232"/>
      <c r="R129" s="232"/>
      <c r="S129" s="241">
        <f t="shared" si="7"/>
        <v>500</v>
      </c>
      <c r="T129" s="232"/>
      <c r="U129" s="241"/>
      <c r="V129" s="232"/>
      <c r="Y129" s="232"/>
      <c r="Z129" s="241">
        <f t="shared" si="8"/>
        <v>500</v>
      </c>
      <c r="AA129" s="232"/>
      <c r="AB129" s="241"/>
      <c r="AC129" s="232"/>
    </row>
    <row r="130" spans="3:29" hidden="1" outlineLevel="1" x14ac:dyDescent="0.2">
      <c r="C130" s="232"/>
      <c r="D130" s="187">
        <f t="shared" si="5"/>
        <v>10</v>
      </c>
      <c r="E130" s="187">
        <v>118</v>
      </c>
      <c r="F130" s="232"/>
      <c r="H130" s="246"/>
      <c r="K130" s="232"/>
      <c r="L130" s="241">
        <f t="shared" si="6"/>
        <v>500</v>
      </c>
      <c r="M130" s="232"/>
      <c r="N130" s="241"/>
      <c r="O130" s="232"/>
      <c r="R130" s="232"/>
      <c r="S130" s="241">
        <f t="shared" si="7"/>
        <v>500</v>
      </c>
      <c r="T130" s="232"/>
      <c r="U130" s="241"/>
      <c r="V130" s="232"/>
      <c r="Y130" s="232"/>
      <c r="Z130" s="241">
        <f t="shared" si="8"/>
        <v>500</v>
      </c>
      <c r="AA130" s="232"/>
      <c r="AB130" s="241"/>
      <c r="AC130" s="232"/>
    </row>
    <row r="131" spans="3:29" hidden="1" outlineLevel="1" x14ac:dyDescent="0.2">
      <c r="C131" s="232"/>
      <c r="D131" s="187">
        <f t="shared" si="5"/>
        <v>10</v>
      </c>
      <c r="E131" s="187">
        <v>119</v>
      </c>
      <c r="F131" s="232"/>
      <c r="H131" s="246"/>
      <c r="K131" s="232"/>
      <c r="L131" s="241">
        <f t="shared" si="6"/>
        <v>500</v>
      </c>
      <c r="M131" s="232"/>
      <c r="N131" s="241"/>
      <c r="O131" s="232"/>
      <c r="R131" s="232"/>
      <c r="S131" s="241">
        <f t="shared" si="7"/>
        <v>500</v>
      </c>
      <c r="T131" s="232"/>
      <c r="U131" s="241"/>
      <c r="V131" s="232"/>
      <c r="Y131" s="232"/>
      <c r="Z131" s="241">
        <f t="shared" si="8"/>
        <v>500</v>
      </c>
      <c r="AA131" s="232"/>
      <c r="AB131" s="241"/>
      <c r="AC131" s="232"/>
    </row>
    <row r="132" spans="3:29" hidden="1" outlineLevel="1" x14ac:dyDescent="0.2">
      <c r="C132" s="232"/>
      <c r="D132" s="187">
        <f t="shared" si="5"/>
        <v>10</v>
      </c>
      <c r="E132" s="187">
        <v>120</v>
      </c>
      <c r="F132" s="232"/>
      <c r="H132" s="246"/>
      <c r="K132" s="232"/>
      <c r="L132" s="241">
        <f t="shared" si="6"/>
        <v>500</v>
      </c>
      <c r="M132" s="232"/>
      <c r="N132" s="241"/>
      <c r="O132" s="232"/>
      <c r="R132" s="232"/>
      <c r="S132" s="241">
        <f t="shared" si="7"/>
        <v>500</v>
      </c>
      <c r="T132" s="232"/>
      <c r="U132" s="241"/>
      <c r="V132" s="232"/>
      <c r="Y132" s="232"/>
      <c r="Z132" s="241">
        <f t="shared" si="8"/>
        <v>500</v>
      </c>
      <c r="AA132" s="232"/>
      <c r="AB132" s="241"/>
      <c r="AC132" s="232"/>
    </row>
    <row r="133" spans="3:29" hidden="1" outlineLevel="1" x14ac:dyDescent="0.2">
      <c r="C133" s="232"/>
      <c r="D133" s="187">
        <f t="shared" si="5"/>
        <v>11</v>
      </c>
      <c r="E133" s="187">
        <v>121</v>
      </c>
      <c r="F133" s="232"/>
      <c r="H133" s="246"/>
      <c r="K133" s="232"/>
      <c r="L133" s="241">
        <f t="shared" si="6"/>
        <v>500</v>
      </c>
      <c r="M133" s="232"/>
      <c r="O133" s="232"/>
      <c r="R133" s="232"/>
      <c r="S133" s="241">
        <f t="shared" si="7"/>
        <v>500</v>
      </c>
      <c r="T133" s="232"/>
      <c r="V133" s="232"/>
      <c r="Y133" s="232"/>
      <c r="Z133" s="241">
        <f t="shared" si="8"/>
        <v>500</v>
      </c>
      <c r="AA133" s="232"/>
      <c r="AC133" s="232"/>
    </row>
    <row r="134" spans="3:29" hidden="1" outlineLevel="1" x14ac:dyDescent="0.2">
      <c r="C134" s="232"/>
      <c r="D134" s="187">
        <f t="shared" si="5"/>
        <v>11</v>
      </c>
      <c r="E134" s="187">
        <v>122</v>
      </c>
      <c r="F134" s="232"/>
      <c r="H134" s="246"/>
      <c r="K134" s="232"/>
      <c r="L134" s="241">
        <f t="shared" si="6"/>
        <v>500</v>
      </c>
      <c r="M134" s="232"/>
      <c r="O134" s="232"/>
      <c r="R134" s="232"/>
      <c r="S134" s="241">
        <f t="shared" si="7"/>
        <v>500</v>
      </c>
      <c r="T134" s="232"/>
      <c r="V134" s="232"/>
      <c r="Y134" s="232"/>
      <c r="Z134" s="241">
        <f t="shared" si="8"/>
        <v>500</v>
      </c>
      <c r="AA134" s="232"/>
      <c r="AC134" s="232"/>
    </row>
    <row r="135" spans="3:29" hidden="1" outlineLevel="1" x14ac:dyDescent="0.2">
      <c r="C135" s="232"/>
      <c r="D135" s="187">
        <f t="shared" si="5"/>
        <v>11</v>
      </c>
      <c r="E135" s="187">
        <v>123</v>
      </c>
      <c r="F135" s="232"/>
      <c r="H135" s="246"/>
      <c r="K135" s="232"/>
      <c r="L135" s="241">
        <f t="shared" si="6"/>
        <v>500</v>
      </c>
      <c r="M135" s="232"/>
      <c r="O135" s="232"/>
      <c r="R135" s="232"/>
      <c r="S135" s="241">
        <f t="shared" si="7"/>
        <v>500</v>
      </c>
      <c r="T135" s="232"/>
      <c r="V135" s="232"/>
      <c r="Y135" s="232"/>
      <c r="Z135" s="241">
        <f t="shared" si="8"/>
        <v>500</v>
      </c>
      <c r="AA135" s="232"/>
      <c r="AC135" s="232"/>
    </row>
    <row r="136" spans="3:29" hidden="1" outlineLevel="1" x14ac:dyDescent="0.2">
      <c r="C136" s="232"/>
      <c r="D136" s="187">
        <f t="shared" si="5"/>
        <v>11</v>
      </c>
      <c r="E136" s="187">
        <v>124</v>
      </c>
      <c r="F136" s="232"/>
      <c r="H136" s="246"/>
      <c r="K136" s="232"/>
      <c r="L136" s="241">
        <f t="shared" si="6"/>
        <v>500</v>
      </c>
      <c r="M136" s="232"/>
      <c r="O136" s="232"/>
      <c r="R136" s="232"/>
      <c r="S136" s="241">
        <f t="shared" si="7"/>
        <v>500</v>
      </c>
      <c r="T136" s="232"/>
      <c r="V136" s="232"/>
      <c r="Y136" s="232"/>
      <c r="Z136" s="241">
        <f t="shared" si="8"/>
        <v>500</v>
      </c>
      <c r="AA136" s="232"/>
      <c r="AC136" s="232"/>
    </row>
    <row r="137" spans="3:29" hidden="1" outlineLevel="1" x14ac:dyDescent="0.2">
      <c r="C137" s="232"/>
      <c r="D137" s="187">
        <f t="shared" ref="D137:D200" si="9">ROUNDUP(E137/12,0)</f>
        <v>11</v>
      </c>
      <c r="E137" s="187">
        <v>125</v>
      </c>
      <c r="F137" s="232"/>
      <c r="H137" s="246"/>
      <c r="K137" s="232"/>
      <c r="L137" s="241">
        <f t="shared" si="6"/>
        <v>500</v>
      </c>
      <c r="M137" s="232"/>
      <c r="O137" s="232"/>
      <c r="R137" s="232"/>
      <c r="S137" s="241">
        <f t="shared" si="7"/>
        <v>500</v>
      </c>
      <c r="T137" s="232"/>
      <c r="V137" s="232"/>
      <c r="Y137" s="232"/>
      <c r="Z137" s="241">
        <f t="shared" si="8"/>
        <v>500</v>
      </c>
      <c r="AA137" s="232"/>
      <c r="AC137" s="232"/>
    </row>
    <row r="138" spans="3:29" hidden="1" outlineLevel="1" x14ac:dyDescent="0.2">
      <c r="C138" s="232"/>
      <c r="D138" s="187">
        <f t="shared" si="9"/>
        <v>11</v>
      </c>
      <c r="E138" s="187">
        <v>126</v>
      </c>
      <c r="F138" s="232"/>
      <c r="H138" s="246"/>
      <c r="K138" s="232"/>
      <c r="L138" s="241">
        <f t="shared" si="6"/>
        <v>500</v>
      </c>
      <c r="M138" s="232"/>
      <c r="O138" s="232"/>
      <c r="R138" s="232"/>
      <c r="S138" s="241">
        <f t="shared" si="7"/>
        <v>500</v>
      </c>
      <c r="T138" s="232"/>
      <c r="V138" s="232"/>
      <c r="Y138" s="232"/>
      <c r="Z138" s="241">
        <f t="shared" si="8"/>
        <v>500</v>
      </c>
      <c r="AA138" s="232"/>
      <c r="AC138" s="232"/>
    </row>
    <row r="139" spans="3:29" collapsed="1" x14ac:dyDescent="0.2">
      <c r="C139" s="232"/>
      <c r="D139" s="187">
        <f t="shared" si="9"/>
        <v>11</v>
      </c>
      <c r="E139" s="187">
        <v>127</v>
      </c>
      <c r="F139" s="232"/>
      <c r="H139" s="244"/>
      <c r="K139" s="232"/>
      <c r="L139" s="241">
        <f t="shared" si="6"/>
        <v>500</v>
      </c>
      <c r="M139" s="232"/>
      <c r="O139" s="232"/>
      <c r="R139" s="232"/>
      <c r="S139" s="241">
        <f t="shared" si="7"/>
        <v>500</v>
      </c>
      <c r="T139" s="232"/>
      <c r="V139" s="232"/>
      <c r="Y139" s="232"/>
      <c r="Z139" s="241">
        <f t="shared" si="8"/>
        <v>500</v>
      </c>
      <c r="AA139" s="232"/>
      <c r="AC139" s="232"/>
    </row>
    <row r="140" spans="3:29" hidden="1" outlineLevel="1" x14ac:dyDescent="0.2">
      <c r="C140" s="232"/>
      <c r="D140" s="187">
        <f t="shared" si="9"/>
        <v>11</v>
      </c>
      <c r="E140" s="187">
        <v>128</v>
      </c>
      <c r="F140" s="232"/>
      <c r="H140" s="246"/>
      <c r="K140" s="232"/>
      <c r="L140" s="241">
        <f t="shared" si="6"/>
        <v>500</v>
      </c>
      <c r="M140" s="232"/>
      <c r="O140" s="232"/>
      <c r="R140" s="232"/>
      <c r="S140" s="241">
        <f t="shared" si="7"/>
        <v>500</v>
      </c>
      <c r="T140" s="232"/>
      <c r="V140" s="232"/>
      <c r="Y140" s="232"/>
      <c r="Z140" s="241">
        <f t="shared" si="8"/>
        <v>500</v>
      </c>
      <c r="AA140" s="232"/>
      <c r="AC140" s="232"/>
    </row>
    <row r="141" spans="3:29" hidden="1" outlineLevel="1" x14ac:dyDescent="0.2">
      <c r="C141" s="232"/>
      <c r="D141" s="187">
        <f t="shared" si="9"/>
        <v>11</v>
      </c>
      <c r="E141" s="187">
        <v>129</v>
      </c>
      <c r="F141" s="232"/>
      <c r="H141" s="246"/>
      <c r="K141" s="232"/>
      <c r="L141" s="241">
        <f t="shared" si="6"/>
        <v>500</v>
      </c>
      <c r="M141" s="232"/>
      <c r="O141" s="232"/>
      <c r="R141" s="232"/>
      <c r="S141" s="241">
        <f t="shared" si="7"/>
        <v>500</v>
      </c>
      <c r="T141" s="232"/>
      <c r="V141" s="232"/>
      <c r="Y141" s="232"/>
      <c r="Z141" s="241">
        <f t="shared" si="8"/>
        <v>500</v>
      </c>
      <c r="AA141" s="232"/>
      <c r="AC141" s="232"/>
    </row>
    <row r="142" spans="3:29" hidden="1" outlineLevel="1" x14ac:dyDescent="0.2">
      <c r="C142" s="232"/>
      <c r="D142" s="187">
        <f t="shared" si="9"/>
        <v>11</v>
      </c>
      <c r="E142" s="187">
        <v>130</v>
      </c>
      <c r="F142" s="232"/>
      <c r="H142" s="246"/>
      <c r="K142" s="232"/>
      <c r="L142" s="241">
        <f t="shared" si="6"/>
        <v>500</v>
      </c>
      <c r="M142" s="232"/>
      <c r="O142" s="232"/>
      <c r="R142" s="232"/>
      <c r="S142" s="241">
        <f t="shared" si="7"/>
        <v>500</v>
      </c>
      <c r="T142" s="232"/>
      <c r="V142" s="232"/>
      <c r="Y142" s="232"/>
      <c r="Z142" s="241">
        <f t="shared" si="8"/>
        <v>500</v>
      </c>
      <c r="AA142" s="232"/>
      <c r="AC142" s="232"/>
    </row>
    <row r="143" spans="3:29" hidden="1" outlineLevel="1" x14ac:dyDescent="0.2">
      <c r="C143" s="232"/>
      <c r="D143" s="187">
        <f t="shared" si="9"/>
        <v>11</v>
      </c>
      <c r="E143" s="187">
        <v>131</v>
      </c>
      <c r="F143" s="232"/>
      <c r="H143" s="246"/>
      <c r="K143" s="232"/>
      <c r="L143" s="241">
        <f t="shared" si="6"/>
        <v>500</v>
      </c>
      <c r="M143" s="232"/>
      <c r="O143" s="232"/>
      <c r="R143" s="232"/>
      <c r="S143" s="241">
        <f t="shared" si="7"/>
        <v>500</v>
      </c>
      <c r="T143" s="232"/>
      <c r="V143" s="232"/>
      <c r="Y143" s="232"/>
      <c r="Z143" s="241">
        <f t="shared" si="8"/>
        <v>500</v>
      </c>
      <c r="AA143" s="232"/>
      <c r="AC143" s="232"/>
    </row>
    <row r="144" spans="3:29" hidden="1" outlineLevel="1" x14ac:dyDescent="0.2">
      <c r="C144" s="232"/>
      <c r="D144" s="187">
        <f t="shared" si="9"/>
        <v>11</v>
      </c>
      <c r="E144" s="187">
        <v>132</v>
      </c>
      <c r="F144" s="232"/>
      <c r="H144" s="246"/>
      <c r="K144" s="232"/>
      <c r="L144" s="241">
        <f t="shared" si="6"/>
        <v>500</v>
      </c>
      <c r="M144" s="232"/>
      <c r="O144" s="232"/>
      <c r="R144" s="232"/>
      <c r="S144" s="241">
        <f t="shared" si="7"/>
        <v>500</v>
      </c>
      <c r="T144" s="232"/>
      <c r="V144" s="232"/>
      <c r="Y144" s="232"/>
      <c r="Z144" s="241">
        <f t="shared" si="8"/>
        <v>500</v>
      </c>
      <c r="AA144" s="232"/>
      <c r="AC144" s="232"/>
    </row>
    <row r="145" spans="3:29" hidden="1" outlineLevel="1" x14ac:dyDescent="0.2">
      <c r="C145" s="232"/>
      <c r="D145" s="187">
        <f t="shared" si="9"/>
        <v>12</v>
      </c>
      <c r="E145" s="187">
        <v>133</v>
      </c>
      <c r="F145" s="232"/>
      <c r="H145" s="246"/>
      <c r="K145" s="232"/>
      <c r="L145" s="241">
        <f t="shared" si="6"/>
        <v>500</v>
      </c>
      <c r="M145" s="232"/>
      <c r="O145" s="232"/>
      <c r="R145" s="232"/>
      <c r="S145" s="241">
        <f t="shared" si="7"/>
        <v>500</v>
      </c>
      <c r="T145" s="232"/>
      <c r="V145" s="232"/>
      <c r="Y145" s="232"/>
      <c r="Z145" s="241">
        <f t="shared" si="8"/>
        <v>500</v>
      </c>
      <c r="AA145" s="232"/>
      <c r="AC145" s="232"/>
    </row>
    <row r="146" spans="3:29" hidden="1" outlineLevel="1" x14ac:dyDescent="0.2">
      <c r="C146" s="232"/>
      <c r="D146" s="187">
        <f t="shared" si="9"/>
        <v>12</v>
      </c>
      <c r="E146" s="187">
        <v>134</v>
      </c>
      <c r="F146" s="232"/>
      <c r="H146" s="246"/>
      <c r="K146" s="232"/>
      <c r="L146" s="241">
        <f t="shared" si="6"/>
        <v>500</v>
      </c>
      <c r="M146" s="232"/>
      <c r="O146" s="232"/>
      <c r="R146" s="232"/>
      <c r="S146" s="241">
        <f t="shared" si="7"/>
        <v>500</v>
      </c>
      <c r="T146" s="232"/>
      <c r="V146" s="232"/>
      <c r="Y146" s="232"/>
      <c r="Z146" s="241">
        <f t="shared" si="8"/>
        <v>500</v>
      </c>
      <c r="AA146" s="232"/>
      <c r="AC146" s="232"/>
    </row>
    <row r="147" spans="3:29" hidden="1" outlineLevel="1" x14ac:dyDescent="0.2">
      <c r="C147" s="232"/>
      <c r="D147" s="187">
        <f t="shared" si="9"/>
        <v>12</v>
      </c>
      <c r="E147" s="187">
        <v>135</v>
      </c>
      <c r="F147" s="232"/>
      <c r="H147" s="246"/>
      <c r="K147" s="232"/>
      <c r="L147" s="241">
        <f t="shared" si="6"/>
        <v>500</v>
      </c>
      <c r="M147" s="232"/>
      <c r="O147" s="232"/>
      <c r="R147" s="232"/>
      <c r="S147" s="241">
        <f t="shared" si="7"/>
        <v>500</v>
      </c>
      <c r="T147" s="232"/>
      <c r="V147" s="232"/>
      <c r="Y147" s="232"/>
      <c r="Z147" s="241">
        <f t="shared" si="8"/>
        <v>500</v>
      </c>
      <c r="AA147" s="232"/>
      <c r="AC147" s="232"/>
    </row>
    <row r="148" spans="3:29" hidden="1" outlineLevel="1" x14ac:dyDescent="0.2">
      <c r="C148" s="232"/>
      <c r="D148" s="187">
        <f t="shared" si="9"/>
        <v>12</v>
      </c>
      <c r="E148" s="187">
        <v>136</v>
      </c>
      <c r="F148" s="232"/>
      <c r="H148" s="246"/>
      <c r="K148" s="232"/>
      <c r="L148" s="241">
        <f t="shared" si="6"/>
        <v>500</v>
      </c>
      <c r="M148" s="232"/>
      <c r="O148" s="232"/>
      <c r="R148" s="232"/>
      <c r="S148" s="241">
        <f t="shared" si="7"/>
        <v>500</v>
      </c>
      <c r="T148" s="232"/>
      <c r="V148" s="232"/>
      <c r="Y148" s="232"/>
      <c r="Z148" s="241">
        <f t="shared" si="8"/>
        <v>500</v>
      </c>
      <c r="AA148" s="232"/>
      <c r="AC148" s="232"/>
    </row>
    <row r="149" spans="3:29" hidden="1" outlineLevel="1" x14ac:dyDescent="0.2">
      <c r="C149" s="232"/>
      <c r="D149" s="187">
        <f t="shared" si="9"/>
        <v>12</v>
      </c>
      <c r="E149" s="187">
        <v>137</v>
      </c>
      <c r="F149" s="232"/>
      <c r="H149" s="246"/>
      <c r="K149" s="232"/>
      <c r="L149" s="241">
        <f t="shared" si="6"/>
        <v>500</v>
      </c>
      <c r="M149" s="232"/>
      <c r="O149" s="232"/>
      <c r="R149" s="232"/>
      <c r="S149" s="241">
        <f t="shared" si="7"/>
        <v>500</v>
      </c>
      <c r="T149" s="232"/>
      <c r="V149" s="232"/>
      <c r="Y149" s="232"/>
      <c r="Z149" s="241">
        <f t="shared" si="8"/>
        <v>500</v>
      </c>
      <c r="AA149" s="232"/>
      <c r="AC149" s="232"/>
    </row>
    <row r="150" spans="3:29" hidden="1" outlineLevel="1" x14ac:dyDescent="0.2">
      <c r="C150" s="232"/>
      <c r="D150" s="187">
        <f t="shared" si="9"/>
        <v>12</v>
      </c>
      <c r="E150" s="187">
        <v>138</v>
      </c>
      <c r="F150" s="232"/>
      <c r="H150" s="246"/>
      <c r="K150" s="232"/>
      <c r="L150" s="241">
        <f t="shared" si="6"/>
        <v>500</v>
      </c>
      <c r="M150" s="232"/>
      <c r="O150" s="232"/>
      <c r="R150" s="232"/>
      <c r="S150" s="241">
        <f t="shared" si="7"/>
        <v>500</v>
      </c>
      <c r="T150" s="232"/>
      <c r="V150" s="232"/>
      <c r="Y150" s="232"/>
      <c r="Z150" s="241">
        <f t="shared" si="8"/>
        <v>500</v>
      </c>
      <c r="AA150" s="232"/>
      <c r="AC150" s="232"/>
    </row>
    <row r="151" spans="3:29" hidden="1" outlineLevel="1" x14ac:dyDescent="0.2">
      <c r="C151" s="232"/>
      <c r="D151" s="187">
        <f t="shared" si="9"/>
        <v>12</v>
      </c>
      <c r="E151" s="187">
        <v>139</v>
      </c>
      <c r="F151" s="232"/>
      <c r="H151" s="246"/>
      <c r="K151" s="232"/>
      <c r="L151" s="241">
        <f t="shared" si="6"/>
        <v>500</v>
      </c>
      <c r="M151" s="232"/>
      <c r="O151" s="232"/>
      <c r="R151" s="232"/>
      <c r="S151" s="241">
        <f t="shared" si="7"/>
        <v>500</v>
      </c>
      <c r="T151" s="232"/>
      <c r="V151" s="232"/>
      <c r="Y151" s="232"/>
      <c r="Z151" s="241">
        <f t="shared" si="8"/>
        <v>500</v>
      </c>
      <c r="AA151" s="232"/>
      <c r="AC151" s="232"/>
    </row>
    <row r="152" spans="3:29" hidden="1" outlineLevel="1" x14ac:dyDescent="0.2">
      <c r="C152" s="232"/>
      <c r="D152" s="187">
        <f t="shared" si="9"/>
        <v>12</v>
      </c>
      <c r="E152" s="187">
        <v>140</v>
      </c>
      <c r="F152" s="232"/>
      <c r="H152" s="246"/>
      <c r="K152" s="232"/>
      <c r="L152" s="241">
        <f t="shared" si="6"/>
        <v>500</v>
      </c>
      <c r="M152" s="232"/>
      <c r="O152" s="232"/>
      <c r="R152" s="232"/>
      <c r="S152" s="241">
        <f t="shared" si="7"/>
        <v>500</v>
      </c>
      <c r="T152" s="232"/>
      <c r="V152" s="232"/>
      <c r="Y152" s="232"/>
      <c r="Z152" s="241">
        <f t="shared" si="8"/>
        <v>500</v>
      </c>
      <c r="AA152" s="232"/>
      <c r="AC152" s="232"/>
    </row>
    <row r="153" spans="3:29" hidden="1" outlineLevel="1" x14ac:dyDescent="0.2">
      <c r="C153" s="232"/>
      <c r="D153" s="187">
        <f t="shared" si="9"/>
        <v>12</v>
      </c>
      <c r="E153" s="187">
        <v>141</v>
      </c>
      <c r="F153" s="232"/>
      <c r="H153" s="246"/>
      <c r="K153" s="232"/>
      <c r="L153" s="241">
        <f t="shared" si="6"/>
        <v>500</v>
      </c>
      <c r="M153" s="232"/>
      <c r="O153" s="232"/>
      <c r="R153" s="232"/>
      <c r="S153" s="241">
        <f t="shared" si="7"/>
        <v>500</v>
      </c>
      <c r="T153" s="232"/>
      <c r="V153" s="232"/>
      <c r="Y153" s="232"/>
      <c r="Z153" s="241">
        <f t="shared" si="8"/>
        <v>500</v>
      </c>
      <c r="AA153" s="232"/>
      <c r="AC153" s="232"/>
    </row>
    <row r="154" spans="3:29" hidden="1" outlineLevel="1" x14ac:dyDescent="0.2">
      <c r="C154" s="232"/>
      <c r="D154" s="187">
        <f t="shared" si="9"/>
        <v>12</v>
      </c>
      <c r="E154" s="187">
        <v>142</v>
      </c>
      <c r="F154" s="232"/>
      <c r="H154" s="246"/>
      <c r="K154" s="232"/>
      <c r="L154" s="241">
        <f t="shared" si="6"/>
        <v>500</v>
      </c>
      <c r="M154" s="232"/>
      <c r="O154" s="232"/>
      <c r="R154" s="232"/>
      <c r="S154" s="241">
        <f t="shared" si="7"/>
        <v>500</v>
      </c>
      <c r="T154" s="232"/>
      <c r="V154" s="232"/>
      <c r="Y154" s="232"/>
      <c r="Z154" s="241">
        <f t="shared" si="8"/>
        <v>500</v>
      </c>
      <c r="AA154" s="232"/>
      <c r="AC154" s="232"/>
    </row>
    <row r="155" spans="3:29" hidden="1" outlineLevel="1" x14ac:dyDescent="0.2">
      <c r="C155" s="232"/>
      <c r="D155" s="187">
        <f t="shared" si="9"/>
        <v>12</v>
      </c>
      <c r="E155" s="187">
        <v>143</v>
      </c>
      <c r="F155" s="232"/>
      <c r="H155" s="246"/>
      <c r="K155" s="232"/>
      <c r="L155" s="241">
        <f t="shared" si="6"/>
        <v>500</v>
      </c>
      <c r="M155" s="232"/>
      <c r="O155" s="232"/>
      <c r="R155" s="232"/>
      <c r="S155" s="241">
        <f t="shared" si="7"/>
        <v>500</v>
      </c>
      <c r="T155" s="232"/>
      <c r="V155" s="232"/>
      <c r="Y155" s="232"/>
      <c r="Z155" s="241">
        <f t="shared" si="8"/>
        <v>500</v>
      </c>
      <c r="AA155" s="232"/>
      <c r="AC155" s="232"/>
    </row>
    <row r="156" spans="3:29" hidden="1" outlineLevel="1" x14ac:dyDescent="0.2">
      <c r="C156" s="232"/>
      <c r="D156" s="187">
        <f t="shared" si="9"/>
        <v>12</v>
      </c>
      <c r="E156" s="187">
        <v>144</v>
      </c>
      <c r="F156" s="232"/>
      <c r="H156" s="246"/>
      <c r="K156" s="232"/>
      <c r="L156" s="241">
        <f t="shared" si="6"/>
        <v>500</v>
      </c>
      <c r="M156" s="232"/>
      <c r="O156" s="232"/>
      <c r="R156" s="232"/>
      <c r="S156" s="241">
        <f t="shared" si="7"/>
        <v>500</v>
      </c>
      <c r="T156" s="232"/>
      <c r="V156" s="232"/>
      <c r="Y156" s="232"/>
      <c r="Z156" s="241">
        <f t="shared" si="8"/>
        <v>500</v>
      </c>
      <c r="AA156" s="232"/>
      <c r="AC156" s="232"/>
    </row>
    <row r="157" spans="3:29" collapsed="1" x14ac:dyDescent="0.2">
      <c r="C157" s="232"/>
      <c r="D157" s="187">
        <f t="shared" si="9"/>
        <v>13</v>
      </c>
      <c r="E157" s="187">
        <v>145</v>
      </c>
      <c r="F157" s="232"/>
      <c r="H157" s="244"/>
      <c r="K157" s="232"/>
      <c r="L157" s="241">
        <f t="shared" si="6"/>
        <v>500</v>
      </c>
      <c r="M157" s="232"/>
      <c r="O157" s="232"/>
      <c r="R157" s="232"/>
      <c r="S157" s="241">
        <f t="shared" si="7"/>
        <v>500</v>
      </c>
      <c r="T157" s="232"/>
      <c r="V157" s="232"/>
      <c r="Y157" s="232"/>
      <c r="Z157" s="241">
        <f t="shared" si="8"/>
        <v>500</v>
      </c>
      <c r="AA157" s="232"/>
      <c r="AC157" s="232"/>
    </row>
    <row r="158" spans="3:29" hidden="1" outlineLevel="1" x14ac:dyDescent="0.2">
      <c r="C158" s="232"/>
      <c r="D158" s="187">
        <f t="shared" si="9"/>
        <v>13</v>
      </c>
      <c r="E158" s="187">
        <v>146</v>
      </c>
      <c r="F158" s="232"/>
      <c r="H158" s="246"/>
      <c r="K158" s="232"/>
      <c r="L158" s="241">
        <f t="shared" si="6"/>
        <v>500</v>
      </c>
      <c r="M158" s="232"/>
      <c r="O158" s="232"/>
      <c r="R158" s="232"/>
      <c r="S158" s="241">
        <f t="shared" si="7"/>
        <v>500</v>
      </c>
      <c r="T158" s="232"/>
      <c r="V158" s="232"/>
      <c r="Y158" s="232"/>
      <c r="Z158" s="241">
        <f t="shared" si="8"/>
        <v>500</v>
      </c>
      <c r="AA158" s="232"/>
      <c r="AC158" s="232"/>
    </row>
    <row r="159" spans="3:29" hidden="1" outlineLevel="1" x14ac:dyDescent="0.2">
      <c r="C159" s="232"/>
      <c r="D159" s="187">
        <f t="shared" si="9"/>
        <v>13</v>
      </c>
      <c r="E159" s="187">
        <v>147</v>
      </c>
      <c r="F159" s="232"/>
      <c r="H159" s="246"/>
      <c r="K159" s="232"/>
      <c r="L159" s="241">
        <f t="shared" si="6"/>
        <v>500</v>
      </c>
      <c r="M159" s="232"/>
      <c r="O159" s="232"/>
      <c r="R159" s="232"/>
      <c r="S159" s="241">
        <f t="shared" si="7"/>
        <v>500</v>
      </c>
      <c r="T159" s="232"/>
      <c r="V159" s="232"/>
      <c r="Y159" s="232"/>
      <c r="Z159" s="241">
        <f t="shared" si="8"/>
        <v>500</v>
      </c>
      <c r="AA159" s="232"/>
      <c r="AC159" s="232"/>
    </row>
    <row r="160" spans="3:29" hidden="1" outlineLevel="1" x14ac:dyDescent="0.2">
      <c r="C160" s="232"/>
      <c r="D160" s="187">
        <f t="shared" si="9"/>
        <v>13</v>
      </c>
      <c r="E160" s="187">
        <v>148</v>
      </c>
      <c r="F160" s="232"/>
      <c r="H160" s="246"/>
      <c r="K160" s="232"/>
      <c r="L160" s="241">
        <f t="shared" ref="L160:L192" si="10">L$7/18</f>
        <v>500</v>
      </c>
      <c r="M160" s="232"/>
      <c r="O160" s="232"/>
      <c r="R160" s="232"/>
      <c r="S160" s="241">
        <f t="shared" ref="S160:S223" si="11">S$7/18</f>
        <v>500</v>
      </c>
      <c r="T160" s="232"/>
      <c r="V160" s="232"/>
      <c r="Y160" s="232"/>
      <c r="Z160" s="241">
        <f t="shared" ref="Z160:Z223" si="12">Z$7/18</f>
        <v>500</v>
      </c>
      <c r="AA160" s="232"/>
      <c r="AC160" s="232"/>
    </row>
    <row r="161" spans="3:29" hidden="1" outlineLevel="1" x14ac:dyDescent="0.2">
      <c r="C161" s="232"/>
      <c r="D161" s="187">
        <f t="shared" si="9"/>
        <v>13</v>
      </c>
      <c r="E161" s="187">
        <v>149</v>
      </c>
      <c r="F161" s="232"/>
      <c r="H161" s="246"/>
      <c r="K161" s="232"/>
      <c r="L161" s="241">
        <f t="shared" si="10"/>
        <v>500</v>
      </c>
      <c r="M161" s="232"/>
      <c r="O161" s="232"/>
      <c r="R161" s="232"/>
      <c r="S161" s="241">
        <f t="shared" si="11"/>
        <v>500</v>
      </c>
      <c r="T161" s="232"/>
      <c r="V161" s="232"/>
      <c r="Y161" s="232"/>
      <c r="Z161" s="241">
        <f t="shared" si="12"/>
        <v>500</v>
      </c>
      <c r="AA161" s="232"/>
      <c r="AC161" s="232"/>
    </row>
    <row r="162" spans="3:29" hidden="1" outlineLevel="1" x14ac:dyDescent="0.2">
      <c r="C162" s="232"/>
      <c r="D162" s="187">
        <f t="shared" si="9"/>
        <v>13</v>
      </c>
      <c r="E162" s="187">
        <v>150</v>
      </c>
      <c r="F162" s="232"/>
      <c r="H162" s="246"/>
      <c r="K162" s="232"/>
      <c r="L162" s="241">
        <f t="shared" si="10"/>
        <v>500</v>
      </c>
      <c r="M162" s="232"/>
      <c r="O162" s="232"/>
      <c r="R162" s="232"/>
      <c r="S162" s="241">
        <f t="shared" si="11"/>
        <v>500</v>
      </c>
      <c r="T162" s="232"/>
      <c r="V162" s="232"/>
      <c r="Y162" s="232"/>
      <c r="Z162" s="241">
        <f t="shared" si="12"/>
        <v>500</v>
      </c>
      <c r="AA162" s="232"/>
      <c r="AC162" s="232"/>
    </row>
    <row r="163" spans="3:29" hidden="1" outlineLevel="1" x14ac:dyDescent="0.2">
      <c r="C163" s="232"/>
      <c r="D163" s="187">
        <f t="shared" si="9"/>
        <v>13</v>
      </c>
      <c r="E163" s="187">
        <v>151</v>
      </c>
      <c r="F163" s="232"/>
      <c r="H163" s="246"/>
      <c r="K163" s="232"/>
      <c r="L163" s="241">
        <f t="shared" si="10"/>
        <v>500</v>
      </c>
      <c r="M163" s="232"/>
      <c r="O163" s="232"/>
      <c r="R163" s="232"/>
      <c r="S163" s="241">
        <f t="shared" si="11"/>
        <v>500</v>
      </c>
      <c r="T163" s="232"/>
      <c r="V163" s="232"/>
      <c r="Y163" s="232"/>
      <c r="Z163" s="241">
        <f t="shared" si="12"/>
        <v>500</v>
      </c>
      <c r="AA163" s="232"/>
      <c r="AC163" s="232"/>
    </row>
    <row r="164" spans="3:29" hidden="1" outlineLevel="1" x14ac:dyDescent="0.2">
      <c r="C164" s="232"/>
      <c r="D164" s="187">
        <f t="shared" si="9"/>
        <v>13</v>
      </c>
      <c r="E164" s="187">
        <v>152</v>
      </c>
      <c r="F164" s="232"/>
      <c r="H164" s="246"/>
      <c r="K164" s="232"/>
      <c r="L164" s="241">
        <f t="shared" si="10"/>
        <v>500</v>
      </c>
      <c r="M164" s="232"/>
      <c r="O164" s="232"/>
      <c r="R164" s="232"/>
      <c r="S164" s="241">
        <f t="shared" si="11"/>
        <v>500</v>
      </c>
      <c r="T164" s="232"/>
      <c r="V164" s="232"/>
      <c r="Y164" s="232"/>
      <c r="Z164" s="241">
        <f t="shared" si="12"/>
        <v>500</v>
      </c>
      <c r="AA164" s="232"/>
      <c r="AC164" s="232"/>
    </row>
    <row r="165" spans="3:29" hidden="1" outlineLevel="1" x14ac:dyDescent="0.2">
      <c r="C165" s="232"/>
      <c r="D165" s="187">
        <f t="shared" si="9"/>
        <v>13</v>
      </c>
      <c r="E165" s="187">
        <v>153</v>
      </c>
      <c r="F165" s="232"/>
      <c r="H165" s="246"/>
      <c r="K165" s="232"/>
      <c r="L165" s="241">
        <f t="shared" si="10"/>
        <v>500</v>
      </c>
      <c r="M165" s="232"/>
      <c r="O165" s="232"/>
      <c r="R165" s="232"/>
      <c r="S165" s="241">
        <f t="shared" si="11"/>
        <v>500</v>
      </c>
      <c r="T165" s="232"/>
      <c r="V165" s="232"/>
      <c r="Y165" s="232"/>
      <c r="Z165" s="241">
        <f t="shared" si="12"/>
        <v>500</v>
      </c>
      <c r="AA165" s="232"/>
      <c r="AC165" s="232"/>
    </row>
    <row r="166" spans="3:29" hidden="1" outlineLevel="1" x14ac:dyDescent="0.2">
      <c r="C166" s="232"/>
      <c r="D166" s="187">
        <f t="shared" si="9"/>
        <v>13</v>
      </c>
      <c r="E166" s="187">
        <v>154</v>
      </c>
      <c r="F166" s="232"/>
      <c r="H166" s="246"/>
      <c r="K166" s="232"/>
      <c r="L166" s="241">
        <f t="shared" si="10"/>
        <v>500</v>
      </c>
      <c r="M166" s="232"/>
      <c r="O166" s="232"/>
      <c r="R166" s="232"/>
      <c r="S166" s="241">
        <f t="shared" si="11"/>
        <v>500</v>
      </c>
      <c r="T166" s="232"/>
      <c r="V166" s="232"/>
      <c r="Y166" s="232"/>
      <c r="Z166" s="241">
        <f t="shared" si="12"/>
        <v>500</v>
      </c>
      <c r="AA166" s="232"/>
      <c r="AC166" s="232"/>
    </row>
    <row r="167" spans="3:29" hidden="1" outlineLevel="1" x14ac:dyDescent="0.2">
      <c r="C167" s="232"/>
      <c r="D167" s="187">
        <f t="shared" si="9"/>
        <v>13</v>
      </c>
      <c r="E167" s="187">
        <v>155</v>
      </c>
      <c r="F167" s="232"/>
      <c r="H167" s="246"/>
      <c r="K167" s="232"/>
      <c r="L167" s="241">
        <f t="shared" si="10"/>
        <v>500</v>
      </c>
      <c r="M167" s="232"/>
      <c r="O167" s="232"/>
      <c r="R167" s="232"/>
      <c r="S167" s="241">
        <f t="shared" si="11"/>
        <v>500</v>
      </c>
      <c r="T167" s="232"/>
      <c r="V167" s="232"/>
      <c r="Y167" s="232"/>
      <c r="Z167" s="241">
        <f t="shared" si="12"/>
        <v>500</v>
      </c>
      <c r="AA167" s="232"/>
      <c r="AC167" s="232"/>
    </row>
    <row r="168" spans="3:29" hidden="1" outlineLevel="1" x14ac:dyDescent="0.2">
      <c r="C168" s="232"/>
      <c r="D168" s="187">
        <f t="shared" si="9"/>
        <v>13</v>
      </c>
      <c r="E168" s="187">
        <v>156</v>
      </c>
      <c r="F168" s="232"/>
      <c r="H168" s="246"/>
      <c r="K168" s="232"/>
      <c r="L168" s="241">
        <f t="shared" si="10"/>
        <v>500</v>
      </c>
      <c r="M168" s="232"/>
      <c r="O168" s="232"/>
      <c r="R168" s="232"/>
      <c r="S168" s="241">
        <f t="shared" si="11"/>
        <v>500</v>
      </c>
      <c r="T168" s="232"/>
      <c r="V168" s="232"/>
      <c r="Y168" s="232"/>
      <c r="Z168" s="241">
        <f t="shared" si="12"/>
        <v>500</v>
      </c>
      <c r="AA168" s="232"/>
      <c r="AC168" s="232"/>
    </row>
    <row r="169" spans="3:29" hidden="1" outlineLevel="1" x14ac:dyDescent="0.2">
      <c r="C169" s="232"/>
      <c r="D169" s="187">
        <f t="shared" si="9"/>
        <v>14</v>
      </c>
      <c r="E169" s="187">
        <v>157</v>
      </c>
      <c r="F169" s="232"/>
      <c r="H169" s="246"/>
      <c r="K169" s="232"/>
      <c r="L169" s="241">
        <f t="shared" si="10"/>
        <v>500</v>
      </c>
      <c r="M169" s="232"/>
      <c r="O169" s="232"/>
      <c r="R169" s="232"/>
      <c r="S169" s="241">
        <f t="shared" si="11"/>
        <v>500</v>
      </c>
      <c r="T169" s="232"/>
      <c r="V169" s="232"/>
      <c r="Y169" s="232"/>
      <c r="Z169" s="241">
        <f t="shared" si="12"/>
        <v>500</v>
      </c>
      <c r="AA169" s="232"/>
      <c r="AC169" s="232"/>
    </row>
    <row r="170" spans="3:29" hidden="1" outlineLevel="1" x14ac:dyDescent="0.2">
      <c r="C170" s="232"/>
      <c r="D170" s="187">
        <f t="shared" si="9"/>
        <v>14</v>
      </c>
      <c r="E170" s="187">
        <v>158</v>
      </c>
      <c r="F170" s="232"/>
      <c r="H170" s="246"/>
      <c r="K170" s="232"/>
      <c r="L170" s="241">
        <f t="shared" si="10"/>
        <v>500</v>
      </c>
      <c r="M170" s="232"/>
      <c r="O170" s="232"/>
      <c r="R170" s="232"/>
      <c r="S170" s="241">
        <f t="shared" si="11"/>
        <v>500</v>
      </c>
      <c r="T170" s="232"/>
      <c r="V170" s="232"/>
      <c r="Y170" s="232"/>
      <c r="Z170" s="241">
        <f t="shared" si="12"/>
        <v>500</v>
      </c>
      <c r="AA170" s="232"/>
      <c r="AC170" s="232"/>
    </row>
    <row r="171" spans="3:29" hidden="1" outlineLevel="1" x14ac:dyDescent="0.2">
      <c r="C171" s="232"/>
      <c r="D171" s="187">
        <f t="shared" si="9"/>
        <v>14</v>
      </c>
      <c r="E171" s="187">
        <v>159</v>
      </c>
      <c r="F171" s="232"/>
      <c r="H171" s="246"/>
      <c r="K171" s="232"/>
      <c r="L171" s="241">
        <f t="shared" si="10"/>
        <v>500</v>
      </c>
      <c r="M171" s="232"/>
      <c r="O171" s="232"/>
      <c r="R171" s="232"/>
      <c r="S171" s="241">
        <f t="shared" si="11"/>
        <v>500</v>
      </c>
      <c r="T171" s="232"/>
      <c r="V171" s="232"/>
      <c r="Y171" s="232"/>
      <c r="Z171" s="241">
        <f t="shared" si="12"/>
        <v>500</v>
      </c>
      <c r="AA171" s="232"/>
      <c r="AC171" s="232"/>
    </row>
    <row r="172" spans="3:29" hidden="1" outlineLevel="1" x14ac:dyDescent="0.2">
      <c r="C172" s="232"/>
      <c r="D172" s="187">
        <f t="shared" si="9"/>
        <v>14</v>
      </c>
      <c r="E172" s="187">
        <v>160</v>
      </c>
      <c r="F172" s="232"/>
      <c r="H172" s="246"/>
      <c r="K172" s="232"/>
      <c r="L172" s="241">
        <f t="shared" si="10"/>
        <v>500</v>
      </c>
      <c r="M172" s="232"/>
      <c r="O172" s="232"/>
      <c r="R172" s="232"/>
      <c r="S172" s="241">
        <f t="shared" si="11"/>
        <v>500</v>
      </c>
      <c r="T172" s="232"/>
      <c r="V172" s="232"/>
      <c r="Y172" s="232"/>
      <c r="Z172" s="241">
        <f t="shared" si="12"/>
        <v>500</v>
      </c>
      <c r="AA172" s="232"/>
      <c r="AC172" s="232"/>
    </row>
    <row r="173" spans="3:29" hidden="1" outlineLevel="1" x14ac:dyDescent="0.2">
      <c r="C173" s="232"/>
      <c r="D173" s="187">
        <f t="shared" si="9"/>
        <v>14</v>
      </c>
      <c r="E173" s="187">
        <v>161</v>
      </c>
      <c r="F173" s="232"/>
      <c r="H173" s="246"/>
      <c r="K173" s="232"/>
      <c r="L173" s="241">
        <f t="shared" si="10"/>
        <v>500</v>
      </c>
      <c r="M173" s="232"/>
      <c r="O173" s="232"/>
      <c r="R173" s="232"/>
      <c r="S173" s="241">
        <f t="shared" si="11"/>
        <v>500</v>
      </c>
      <c r="T173" s="232"/>
      <c r="V173" s="232"/>
      <c r="Y173" s="232"/>
      <c r="Z173" s="241">
        <f t="shared" si="12"/>
        <v>500</v>
      </c>
      <c r="AA173" s="232"/>
      <c r="AC173" s="232"/>
    </row>
    <row r="174" spans="3:29" hidden="1" outlineLevel="1" x14ac:dyDescent="0.2">
      <c r="C174" s="232"/>
      <c r="D174" s="187">
        <f t="shared" si="9"/>
        <v>14</v>
      </c>
      <c r="E174" s="187">
        <v>162</v>
      </c>
      <c r="F174" s="232"/>
      <c r="H174" s="246"/>
      <c r="K174" s="232"/>
      <c r="L174" s="241">
        <f t="shared" si="10"/>
        <v>500</v>
      </c>
      <c r="M174" s="232"/>
      <c r="O174" s="232"/>
      <c r="R174" s="232"/>
      <c r="S174" s="241">
        <f t="shared" si="11"/>
        <v>500</v>
      </c>
      <c r="T174" s="232"/>
      <c r="V174" s="232"/>
      <c r="Y174" s="232"/>
      <c r="Z174" s="241">
        <f t="shared" si="12"/>
        <v>500</v>
      </c>
      <c r="AA174" s="232"/>
      <c r="AC174" s="232"/>
    </row>
    <row r="175" spans="3:29" collapsed="1" x14ac:dyDescent="0.2">
      <c r="C175" s="232"/>
      <c r="D175" s="187">
        <f t="shared" si="9"/>
        <v>14</v>
      </c>
      <c r="E175" s="187">
        <v>163</v>
      </c>
      <c r="F175" s="232"/>
      <c r="H175" s="244"/>
      <c r="K175" s="232"/>
      <c r="L175" s="241">
        <f t="shared" si="10"/>
        <v>500</v>
      </c>
      <c r="M175" s="232"/>
      <c r="O175" s="232"/>
      <c r="R175" s="232"/>
      <c r="S175" s="241">
        <f t="shared" si="11"/>
        <v>500</v>
      </c>
      <c r="T175" s="232"/>
      <c r="V175" s="232"/>
      <c r="Y175" s="232"/>
      <c r="Z175" s="241">
        <f t="shared" si="12"/>
        <v>500</v>
      </c>
      <c r="AA175" s="232"/>
      <c r="AC175" s="232"/>
    </row>
    <row r="176" spans="3:29" hidden="1" outlineLevel="1" x14ac:dyDescent="0.2">
      <c r="C176" s="232"/>
      <c r="D176" s="187">
        <f t="shared" si="9"/>
        <v>14</v>
      </c>
      <c r="E176" s="187">
        <v>164</v>
      </c>
      <c r="F176" s="232"/>
      <c r="H176" s="246"/>
      <c r="K176" s="232"/>
      <c r="L176" s="241">
        <f t="shared" si="10"/>
        <v>500</v>
      </c>
      <c r="M176" s="232"/>
      <c r="O176" s="232"/>
      <c r="R176" s="232"/>
      <c r="S176" s="241">
        <f t="shared" si="11"/>
        <v>500</v>
      </c>
      <c r="T176" s="232"/>
      <c r="V176" s="232"/>
      <c r="Y176" s="232"/>
      <c r="Z176" s="241">
        <f t="shared" si="12"/>
        <v>500</v>
      </c>
      <c r="AA176" s="232"/>
      <c r="AC176" s="232"/>
    </row>
    <row r="177" spans="3:29" hidden="1" outlineLevel="1" x14ac:dyDescent="0.2">
      <c r="C177" s="232"/>
      <c r="D177" s="187">
        <f t="shared" si="9"/>
        <v>14</v>
      </c>
      <c r="E177" s="187">
        <v>165</v>
      </c>
      <c r="F177" s="232"/>
      <c r="H177" s="246"/>
      <c r="K177" s="232"/>
      <c r="L177" s="241">
        <f t="shared" si="10"/>
        <v>500</v>
      </c>
      <c r="M177" s="232"/>
      <c r="O177" s="232"/>
      <c r="R177" s="232"/>
      <c r="S177" s="241">
        <f t="shared" si="11"/>
        <v>500</v>
      </c>
      <c r="T177" s="232"/>
      <c r="V177" s="232"/>
      <c r="Y177" s="232"/>
      <c r="Z177" s="241">
        <f t="shared" si="12"/>
        <v>500</v>
      </c>
      <c r="AA177" s="232"/>
      <c r="AC177" s="232"/>
    </row>
    <row r="178" spans="3:29" hidden="1" outlineLevel="1" x14ac:dyDescent="0.2">
      <c r="C178" s="232"/>
      <c r="D178" s="187">
        <f t="shared" si="9"/>
        <v>14</v>
      </c>
      <c r="E178" s="187">
        <v>166</v>
      </c>
      <c r="F178" s="232"/>
      <c r="H178" s="246"/>
      <c r="K178" s="232"/>
      <c r="L178" s="241">
        <f t="shared" si="10"/>
        <v>500</v>
      </c>
      <c r="M178" s="232"/>
      <c r="O178" s="232"/>
      <c r="R178" s="232"/>
      <c r="S178" s="241">
        <f t="shared" si="11"/>
        <v>500</v>
      </c>
      <c r="T178" s="232"/>
      <c r="V178" s="232"/>
      <c r="Y178" s="232"/>
      <c r="Z178" s="241">
        <f t="shared" si="12"/>
        <v>500</v>
      </c>
      <c r="AA178" s="232"/>
      <c r="AC178" s="232"/>
    </row>
    <row r="179" spans="3:29" hidden="1" outlineLevel="1" x14ac:dyDescent="0.2">
      <c r="C179" s="232"/>
      <c r="D179" s="187">
        <f t="shared" si="9"/>
        <v>14</v>
      </c>
      <c r="E179" s="187">
        <v>167</v>
      </c>
      <c r="F179" s="232"/>
      <c r="H179" s="246"/>
      <c r="K179" s="232"/>
      <c r="L179" s="241">
        <f t="shared" si="10"/>
        <v>500</v>
      </c>
      <c r="M179" s="232"/>
      <c r="O179" s="232"/>
      <c r="R179" s="232"/>
      <c r="S179" s="241">
        <f t="shared" si="11"/>
        <v>500</v>
      </c>
      <c r="T179" s="232"/>
      <c r="V179" s="232"/>
      <c r="Y179" s="232"/>
      <c r="Z179" s="241">
        <f t="shared" si="12"/>
        <v>500</v>
      </c>
      <c r="AA179" s="232"/>
      <c r="AC179" s="232"/>
    </row>
    <row r="180" spans="3:29" hidden="1" outlineLevel="1" x14ac:dyDescent="0.2">
      <c r="C180" s="232"/>
      <c r="D180" s="187">
        <f t="shared" si="9"/>
        <v>14</v>
      </c>
      <c r="E180" s="187">
        <v>168</v>
      </c>
      <c r="F180" s="232"/>
      <c r="H180" s="246"/>
      <c r="K180" s="232"/>
      <c r="L180" s="241">
        <f t="shared" si="10"/>
        <v>500</v>
      </c>
      <c r="M180" s="232"/>
      <c r="O180" s="232"/>
      <c r="R180" s="232"/>
      <c r="S180" s="241">
        <f t="shared" si="11"/>
        <v>500</v>
      </c>
      <c r="T180" s="232"/>
      <c r="V180" s="232"/>
      <c r="Y180" s="232"/>
      <c r="Z180" s="241">
        <f t="shared" si="12"/>
        <v>500</v>
      </c>
      <c r="AA180" s="232"/>
      <c r="AC180" s="232"/>
    </row>
    <row r="181" spans="3:29" hidden="1" outlineLevel="1" x14ac:dyDescent="0.2">
      <c r="C181" s="232"/>
      <c r="D181" s="187">
        <f t="shared" si="9"/>
        <v>15</v>
      </c>
      <c r="E181" s="187">
        <v>169</v>
      </c>
      <c r="F181" s="232"/>
      <c r="H181" s="246"/>
      <c r="K181" s="232"/>
      <c r="L181" s="241">
        <f t="shared" si="10"/>
        <v>500</v>
      </c>
      <c r="M181" s="232"/>
      <c r="O181" s="232"/>
      <c r="R181" s="232"/>
      <c r="S181" s="241">
        <f t="shared" si="11"/>
        <v>500</v>
      </c>
      <c r="T181" s="232"/>
      <c r="V181" s="232"/>
      <c r="Y181" s="232"/>
      <c r="Z181" s="241">
        <f t="shared" si="12"/>
        <v>500</v>
      </c>
      <c r="AA181" s="232"/>
      <c r="AC181" s="232"/>
    </row>
    <row r="182" spans="3:29" hidden="1" outlineLevel="1" x14ac:dyDescent="0.2">
      <c r="C182" s="232"/>
      <c r="D182" s="187">
        <f t="shared" si="9"/>
        <v>15</v>
      </c>
      <c r="E182" s="187">
        <v>170</v>
      </c>
      <c r="F182" s="232"/>
      <c r="H182" s="246"/>
      <c r="K182" s="232"/>
      <c r="L182" s="241">
        <f t="shared" si="10"/>
        <v>500</v>
      </c>
      <c r="M182" s="232"/>
      <c r="O182" s="232"/>
      <c r="R182" s="232"/>
      <c r="S182" s="241">
        <f t="shared" si="11"/>
        <v>500</v>
      </c>
      <c r="T182" s="232"/>
      <c r="V182" s="232"/>
      <c r="Y182" s="232"/>
      <c r="Z182" s="241">
        <f t="shared" si="12"/>
        <v>500</v>
      </c>
      <c r="AA182" s="232"/>
      <c r="AC182" s="232"/>
    </row>
    <row r="183" spans="3:29" hidden="1" outlineLevel="1" x14ac:dyDescent="0.2">
      <c r="C183" s="232"/>
      <c r="D183" s="187">
        <f t="shared" si="9"/>
        <v>15</v>
      </c>
      <c r="E183" s="187">
        <v>171</v>
      </c>
      <c r="F183" s="232"/>
      <c r="H183" s="246"/>
      <c r="K183" s="232"/>
      <c r="L183" s="241">
        <f t="shared" si="10"/>
        <v>500</v>
      </c>
      <c r="M183" s="232"/>
      <c r="O183" s="232"/>
      <c r="R183" s="232"/>
      <c r="S183" s="241">
        <f t="shared" si="11"/>
        <v>500</v>
      </c>
      <c r="T183" s="232"/>
      <c r="V183" s="232"/>
      <c r="Y183" s="232"/>
      <c r="Z183" s="241">
        <f t="shared" si="12"/>
        <v>500</v>
      </c>
      <c r="AA183" s="232"/>
      <c r="AC183" s="232"/>
    </row>
    <row r="184" spans="3:29" hidden="1" outlineLevel="1" x14ac:dyDescent="0.2">
      <c r="C184" s="232"/>
      <c r="D184" s="187">
        <f t="shared" si="9"/>
        <v>15</v>
      </c>
      <c r="E184" s="187">
        <v>172</v>
      </c>
      <c r="F184" s="232"/>
      <c r="H184" s="246"/>
      <c r="K184" s="232"/>
      <c r="L184" s="241">
        <f t="shared" si="10"/>
        <v>500</v>
      </c>
      <c r="M184" s="232"/>
      <c r="O184" s="232"/>
      <c r="R184" s="232"/>
      <c r="S184" s="241">
        <f t="shared" si="11"/>
        <v>500</v>
      </c>
      <c r="T184" s="232"/>
      <c r="V184" s="232"/>
      <c r="Y184" s="232"/>
      <c r="Z184" s="241">
        <f t="shared" si="12"/>
        <v>500</v>
      </c>
      <c r="AA184" s="232"/>
      <c r="AC184" s="232"/>
    </row>
    <row r="185" spans="3:29" hidden="1" outlineLevel="1" x14ac:dyDescent="0.2">
      <c r="C185" s="232"/>
      <c r="D185" s="187">
        <f t="shared" si="9"/>
        <v>15</v>
      </c>
      <c r="E185" s="187">
        <v>173</v>
      </c>
      <c r="F185" s="232"/>
      <c r="H185" s="246"/>
      <c r="K185" s="232"/>
      <c r="L185" s="241">
        <f t="shared" si="10"/>
        <v>500</v>
      </c>
      <c r="M185" s="232"/>
      <c r="O185" s="232"/>
      <c r="R185" s="232"/>
      <c r="S185" s="241">
        <f t="shared" si="11"/>
        <v>500</v>
      </c>
      <c r="T185" s="232"/>
      <c r="V185" s="232"/>
      <c r="Y185" s="232"/>
      <c r="Z185" s="241">
        <f t="shared" si="12"/>
        <v>500</v>
      </c>
      <c r="AA185" s="232"/>
      <c r="AC185" s="232"/>
    </row>
    <row r="186" spans="3:29" hidden="1" outlineLevel="1" x14ac:dyDescent="0.2">
      <c r="C186" s="232"/>
      <c r="D186" s="187">
        <f t="shared" si="9"/>
        <v>15</v>
      </c>
      <c r="E186" s="187">
        <v>174</v>
      </c>
      <c r="F186" s="232"/>
      <c r="H186" s="246"/>
      <c r="K186" s="232"/>
      <c r="L186" s="241">
        <f t="shared" si="10"/>
        <v>500</v>
      </c>
      <c r="M186" s="232"/>
      <c r="O186" s="232"/>
      <c r="R186" s="232"/>
      <c r="S186" s="241">
        <f t="shared" si="11"/>
        <v>500</v>
      </c>
      <c r="T186" s="232"/>
      <c r="V186" s="232"/>
      <c r="Y186" s="232"/>
      <c r="Z186" s="241">
        <f t="shared" si="12"/>
        <v>500</v>
      </c>
      <c r="AA186" s="232"/>
      <c r="AC186" s="232"/>
    </row>
    <row r="187" spans="3:29" hidden="1" outlineLevel="1" x14ac:dyDescent="0.2">
      <c r="C187" s="232"/>
      <c r="D187" s="187">
        <f t="shared" si="9"/>
        <v>15</v>
      </c>
      <c r="E187" s="187">
        <v>175</v>
      </c>
      <c r="F187" s="232"/>
      <c r="H187" s="246"/>
      <c r="K187" s="232"/>
      <c r="L187" s="241">
        <f t="shared" si="10"/>
        <v>500</v>
      </c>
      <c r="M187" s="232"/>
      <c r="O187" s="232"/>
      <c r="R187" s="232"/>
      <c r="S187" s="241">
        <f t="shared" si="11"/>
        <v>500</v>
      </c>
      <c r="T187" s="232"/>
      <c r="V187" s="232"/>
      <c r="Y187" s="232"/>
      <c r="Z187" s="241">
        <f t="shared" si="12"/>
        <v>500</v>
      </c>
      <c r="AA187" s="232"/>
      <c r="AC187" s="232"/>
    </row>
    <row r="188" spans="3:29" hidden="1" outlineLevel="1" x14ac:dyDescent="0.2">
      <c r="C188" s="232"/>
      <c r="D188" s="187">
        <f t="shared" si="9"/>
        <v>15</v>
      </c>
      <c r="E188" s="187">
        <v>176</v>
      </c>
      <c r="F188" s="232"/>
      <c r="H188" s="246"/>
      <c r="K188" s="232"/>
      <c r="L188" s="241">
        <f t="shared" si="10"/>
        <v>500</v>
      </c>
      <c r="M188" s="232"/>
      <c r="O188" s="232"/>
      <c r="R188" s="232"/>
      <c r="S188" s="241">
        <f t="shared" si="11"/>
        <v>500</v>
      </c>
      <c r="T188" s="232"/>
      <c r="V188" s="232"/>
      <c r="Y188" s="232"/>
      <c r="Z188" s="241">
        <f t="shared" si="12"/>
        <v>500</v>
      </c>
      <c r="AA188" s="232"/>
      <c r="AC188" s="232"/>
    </row>
    <row r="189" spans="3:29" hidden="1" outlineLevel="1" x14ac:dyDescent="0.2">
      <c r="C189" s="232"/>
      <c r="D189" s="187">
        <f t="shared" si="9"/>
        <v>15</v>
      </c>
      <c r="E189" s="187">
        <v>177</v>
      </c>
      <c r="F189" s="232"/>
      <c r="H189" s="246"/>
      <c r="K189" s="232"/>
      <c r="L189" s="241">
        <f t="shared" si="10"/>
        <v>500</v>
      </c>
      <c r="M189" s="232"/>
      <c r="O189" s="232"/>
      <c r="R189" s="232"/>
      <c r="S189" s="241">
        <f t="shared" si="11"/>
        <v>500</v>
      </c>
      <c r="T189" s="232"/>
      <c r="V189" s="232"/>
      <c r="Y189" s="232"/>
      <c r="Z189" s="241">
        <f t="shared" si="12"/>
        <v>500</v>
      </c>
      <c r="AA189" s="232"/>
      <c r="AC189" s="232"/>
    </row>
    <row r="190" spans="3:29" hidden="1" outlineLevel="1" x14ac:dyDescent="0.2">
      <c r="C190" s="232"/>
      <c r="D190" s="187">
        <f t="shared" si="9"/>
        <v>15</v>
      </c>
      <c r="E190" s="187">
        <v>178</v>
      </c>
      <c r="F190" s="232"/>
      <c r="H190" s="246"/>
      <c r="K190" s="232"/>
      <c r="L190" s="241">
        <f t="shared" si="10"/>
        <v>500</v>
      </c>
      <c r="M190" s="232"/>
      <c r="O190" s="232"/>
      <c r="R190" s="232"/>
      <c r="S190" s="241">
        <f t="shared" si="11"/>
        <v>500</v>
      </c>
      <c r="T190" s="232"/>
      <c r="V190" s="232"/>
      <c r="Y190" s="232"/>
      <c r="Z190" s="241">
        <f t="shared" si="12"/>
        <v>500</v>
      </c>
      <c r="AA190" s="232"/>
      <c r="AC190" s="232"/>
    </row>
    <row r="191" spans="3:29" hidden="1" outlineLevel="1" x14ac:dyDescent="0.2">
      <c r="C191" s="232"/>
      <c r="D191" s="187">
        <f t="shared" si="9"/>
        <v>15</v>
      </c>
      <c r="E191" s="187">
        <v>179</v>
      </c>
      <c r="F191" s="232"/>
      <c r="H191" s="246"/>
      <c r="K191" s="232"/>
      <c r="L191" s="241">
        <f t="shared" si="10"/>
        <v>500</v>
      </c>
      <c r="M191" s="232"/>
      <c r="O191" s="232"/>
      <c r="R191" s="232"/>
      <c r="S191" s="241">
        <f t="shared" si="11"/>
        <v>500</v>
      </c>
      <c r="T191" s="232"/>
      <c r="V191" s="232"/>
      <c r="Y191" s="232"/>
      <c r="Z191" s="241">
        <f t="shared" si="12"/>
        <v>500</v>
      </c>
      <c r="AA191" s="232"/>
      <c r="AC191" s="232"/>
    </row>
    <row r="192" spans="3:29" hidden="1" outlineLevel="1" x14ac:dyDescent="0.2">
      <c r="C192" s="232"/>
      <c r="D192" s="187">
        <f t="shared" si="9"/>
        <v>15</v>
      </c>
      <c r="E192" s="187">
        <v>180</v>
      </c>
      <c r="F192" s="232"/>
      <c r="H192" s="246"/>
      <c r="K192" s="232"/>
      <c r="L192" s="241">
        <f t="shared" si="10"/>
        <v>500</v>
      </c>
      <c r="M192" s="232"/>
      <c r="O192" s="232"/>
      <c r="R192" s="232"/>
      <c r="S192" s="241">
        <f t="shared" si="11"/>
        <v>500</v>
      </c>
      <c r="T192" s="232"/>
      <c r="V192" s="232"/>
      <c r="Y192" s="232"/>
      <c r="Z192" s="241">
        <f t="shared" si="12"/>
        <v>500</v>
      </c>
      <c r="AA192" s="232"/>
      <c r="AC192" s="232"/>
    </row>
    <row r="193" spans="3:29" collapsed="1" x14ac:dyDescent="0.2">
      <c r="C193" s="232"/>
      <c r="D193" s="187">
        <f t="shared" si="9"/>
        <v>16</v>
      </c>
      <c r="E193" s="187">
        <v>181</v>
      </c>
      <c r="F193" s="232"/>
      <c r="H193" s="244"/>
      <c r="K193" s="232"/>
      <c r="L193" s="241"/>
      <c r="M193" s="232"/>
      <c r="O193" s="232"/>
      <c r="R193" s="232"/>
      <c r="S193" s="241">
        <f t="shared" si="11"/>
        <v>500</v>
      </c>
      <c r="T193" s="232"/>
      <c r="V193" s="232"/>
      <c r="Y193" s="232"/>
      <c r="Z193" s="241">
        <f t="shared" si="12"/>
        <v>500</v>
      </c>
      <c r="AA193" s="232"/>
      <c r="AC193" s="232"/>
    </row>
    <row r="194" spans="3:29" hidden="1" outlineLevel="1" x14ac:dyDescent="0.2">
      <c r="C194" s="232"/>
      <c r="D194" s="187">
        <f t="shared" si="9"/>
        <v>16</v>
      </c>
      <c r="E194" s="187">
        <v>182</v>
      </c>
      <c r="F194" s="232"/>
      <c r="H194" s="246"/>
      <c r="K194" s="232"/>
      <c r="L194" s="241"/>
      <c r="M194" s="232"/>
      <c r="O194" s="232"/>
      <c r="R194" s="232"/>
      <c r="S194" s="241">
        <f t="shared" si="11"/>
        <v>500</v>
      </c>
      <c r="T194" s="232"/>
      <c r="V194" s="232"/>
      <c r="Y194" s="232"/>
      <c r="Z194" s="241">
        <f t="shared" si="12"/>
        <v>500</v>
      </c>
      <c r="AA194" s="232"/>
      <c r="AC194" s="232"/>
    </row>
    <row r="195" spans="3:29" hidden="1" outlineLevel="1" x14ac:dyDescent="0.2">
      <c r="C195" s="232"/>
      <c r="D195" s="187">
        <f t="shared" si="9"/>
        <v>16</v>
      </c>
      <c r="E195" s="187">
        <v>183</v>
      </c>
      <c r="F195" s="232"/>
      <c r="H195" s="246"/>
      <c r="K195" s="232"/>
      <c r="L195" s="241"/>
      <c r="M195" s="232"/>
      <c r="O195" s="232"/>
      <c r="R195" s="232"/>
      <c r="S195" s="241">
        <f t="shared" si="11"/>
        <v>500</v>
      </c>
      <c r="T195" s="232"/>
      <c r="V195" s="232"/>
      <c r="Y195" s="232"/>
      <c r="Z195" s="241">
        <f t="shared" si="12"/>
        <v>500</v>
      </c>
      <c r="AA195" s="232"/>
      <c r="AC195" s="232"/>
    </row>
    <row r="196" spans="3:29" hidden="1" outlineLevel="1" x14ac:dyDescent="0.2">
      <c r="C196" s="232"/>
      <c r="D196" s="187">
        <f t="shared" si="9"/>
        <v>16</v>
      </c>
      <c r="E196" s="187">
        <v>184</v>
      </c>
      <c r="F196" s="232"/>
      <c r="H196" s="246"/>
      <c r="K196" s="232"/>
      <c r="L196" s="241"/>
      <c r="M196" s="232"/>
      <c r="O196" s="232"/>
      <c r="R196" s="232"/>
      <c r="S196" s="241">
        <f t="shared" si="11"/>
        <v>500</v>
      </c>
      <c r="T196" s="232"/>
      <c r="V196" s="232"/>
      <c r="Y196" s="232"/>
      <c r="Z196" s="241">
        <f t="shared" si="12"/>
        <v>500</v>
      </c>
      <c r="AA196" s="232"/>
      <c r="AC196" s="232"/>
    </row>
    <row r="197" spans="3:29" hidden="1" outlineLevel="1" x14ac:dyDescent="0.2">
      <c r="C197" s="232"/>
      <c r="D197" s="187">
        <f t="shared" si="9"/>
        <v>16</v>
      </c>
      <c r="E197" s="187">
        <v>185</v>
      </c>
      <c r="F197" s="232"/>
      <c r="H197" s="246"/>
      <c r="K197" s="232"/>
      <c r="L197" s="241"/>
      <c r="M197" s="232"/>
      <c r="O197" s="232"/>
      <c r="R197" s="232"/>
      <c r="S197" s="241">
        <f t="shared" si="11"/>
        <v>500</v>
      </c>
      <c r="T197" s="232"/>
      <c r="V197" s="232"/>
      <c r="Y197" s="232"/>
      <c r="Z197" s="241">
        <f t="shared" si="12"/>
        <v>500</v>
      </c>
      <c r="AA197" s="232"/>
      <c r="AC197" s="232"/>
    </row>
    <row r="198" spans="3:29" hidden="1" outlineLevel="1" x14ac:dyDescent="0.2">
      <c r="C198" s="232"/>
      <c r="D198" s="187">
        <f t="shared" si="9"/>
        <v>16</v>
      </c>
      <c r="E198" s="187">
        <v>186</v>
      </c>
      <c r="F198" s="232"/>
      <c r="H198" s="246"/>
      <c r="K198" s="232"/>
      <c r="L198" s="241"/>
      <c r="M198" s="232"/>
      <c r="O198" s="232"/>
      <c r="R198" s="232"/>
      <c r="S198" s="241">
        <f t="shared" si="11"/>
        <v>500</v>
      </c>
      <c r="T198" s="232"/>
      <c r="V198" s="232"/>
      <c r="Y198" s="232"/>
      <c r="Z198" s="241">
        <f t="shared" si="12"/>
        <v>500</v>
      </c>
      <c r="AA198" s="232"/>
      <c r="AC198" s="232"/>
    </row>
    <row r="199" spans="3:29" hidden="1" outlineLevel="1" x14ac:dyDescent="0.2">
      <c r="C199" s="232"/>
      <c r="D199" s="187">
        <f t="shared" si="9"/>
        <v>16</v>
      </c>
      <c r="E199" s="187">
        <v>187</v>
      </c>
      <c r="F199" s="232"/>
      <c r="H199" s="246"/>
      <c r="K199" s="232"/>
      <c r="L199" s="241"/>
      <c r="M199" s="232"/>
      <c r="O199" s="232"/>
      <c r="R199" s="232"/>
      <c r="S199" s="241">
        <f t="shared" si="11"/>
        <v>500</v>
      </c>
      <c r="T199" s="232"/>
      <c r="V199" s="232"/>
      <c r="Y199" s="232"/>
      <c r="Z199" s="241">
        <f t="shared" si="12"/>
        <v>500</v>
      </c>
      <c r="AA199" s="232"/>
      <c r="AC199" s="232"/>
    </row>
    <row r="200" spans="3:29" hidden="1" outlineLevel="1" x14ac:dyDescent="0.2">
      <c r="C200" s="232"/>
      <c r="D200" s="187">
        <f t="shared" si="9"/>
        <v>16</v>
      </c>
      <c r="E200" s="187">
        <v>188</v>
      </c>
      <c r="F200" s="232"/>
      <c r="H200" s="246"/>
      <c r="K200" s="232"/>
      <c r="L200" s="241"/>
      <c r="M200" s="232"/>
      <c r="O200" s="232"/>
      <c r="R200" s="232"/>
      <c r="S200" s="241">
        <f t="shared" si="11"/>
        <v>500</v>
      </c>
      <c r="T200" s="232"/>
      <c r="V200" s="232"/>
      <c r="Y200" s="232"/>
      <c r="Z200" s="241">
        <f t="shared" si="12"/>
        <v>500</v>
      </c>
      <c r="AA200" s="232"/>
      <c r="AC200" s="232"/>
    </row>
    <row r="201" spans="3:29" hidden="1" outlineLevel="1" x14ac:dyDescent="0.2">
      <c r="C201" s="232"/>
      <c r="D201" s="187">
        <f t="shared" ref="D201:D264" si="13">ROUNDUP(E201/12,0)</f>
        <v>16</v>
      </c>
      <c r="E201" s="187">
        <v>189</v>
      </c>
      <c r="F201" s="232"/>
      <c r="H201" s="246"/>
      <c r="K201" s="232"/>
      <c r="L201" s="241"/>
      <c r="M201" s="232"/>
      <c r="O201" s="232"/>
      <c r="R201" s="232"/>
      <c r="S201" s="241">
        <f t="shared" si="11"/>
        <v>500</v>
      </c>
      <c r="T201" s="232"/>
      <c r="V201" s="232"/>
      <c r="Y201" s="232"/>
      <c r="Z201" s="241">
        <f t="shared" si="12"/>
        <v>500</v>
      </c>
      <c r="AA201" s="232"/>
      <c r="AC201" s="232"/>
    </row>
    <row r="202" spans="3:29" hidden="1" outlineLevel="1" x14ac:dyDescent="0.2">
      <c r="C202" s="232"/>
      <c r="D202" s="187">
        <f t="shared" si="13"/>
        <v>16</v>
      </c>
      <c r="E202" s="187">
        <v>190</v>
      </c>
      <c r="F202" s="232"/>
      <c r="H202" s="246"/>
      <c r="K202" s="232"/>
      <c r="L202" s="241"/>
      <c r="M202" s="232"/>
      <c r="O202" s="232"/>
      <c r="R202" s="232"/>
      <c r="S202" s="241">
        <f t="shared" si="11"/>
        <v>500</v>
      </c>
      <c r="T202" s="232"/>
      <c r="V202" s="232"/>
      <c r="Y202" s="232"/>
      <c r="Z202" s="241">
        <f t="shared" si="12"/>
        <v>500</v>
      </c>
      <c r="AA202" s="232"/>
      <c r="AC202" s="232"/>
    </row>
    <row r="203" spans="3:29" hidden="1" outlineLevel="1" x14ac:dyDescent="0.2">
      <c r="C203" s="232"/>
      <c r="D203" s="187">
        <f t="shared" si="13"/>
        <v>16</v>
      </c>
      <c r="E203" s="187">
        <v>191</v>
      </c>
      <c r="F203" s="232"/>
      <c r="H203" s="246"/>
      <c r="K203" s="232"/>
      <c r="L203" s="241"/>
      <c r="M203" s="232"/>
      <c r="O203" s="232"/>
      <c r="R203" s="232"/>
      <c r="S203" s="241">
        <f t="shared" si="11"/>
        <v>500</v>
      </c>
      <c r="T203" s="232"/>
      <c r="V203" s="232"/>
      <c r="Y203" s="232"/>
      <c r="Z203" s="241">
        <f t="shared" si="12"/>
        <v>500</v>
      </c>
      <c r="AA203" s="232"/>
      <c r="AC203" s="232"/>
    </row>
    <row r="204" spans="3:29" hidden="1" outlineLevel="1" x14ac:dyDescent="0.2">
      <c r="C204" s="232"/>
      <c r="D204" s="187">
        <f t="shared" si="13"/>
        <v>16</v>
      </c>
      <c r="E204" s="187">
        <v>192</v>
      </c>
      <c r="F204" s="232"/>
      <c r="H204" s="246"/>
      <c r="K204" s="232"/>
      <c r="L204" s="241"/>
      <c r="M204" s="232"/>
      <c r="O204" s="232"/>
      <c r="R204" s="232"/>
      <c r="S204" s="241">
        <f t="shared" si="11"/>
        <v>500</v>
      </c>
      <c r="T204" s="232"/>
      <c r="V204" s="232"/>
      <c r="Y204" s="232"/>
      <c r="Z204" s="241">
        <f t="shared" si="12"/>
        <v>500</v>
      </c>
      <c r="AA204" s="232"/>
      <c r="AC204" s="232"/>
    </row>
    <row r="205" spans="3:29" hidden="1" outlineLevel="1" x14ac:dyDescent="0.2">
      <c r="C205" s="232"/>
      <c r="D205" s="187">
        <f t="shared" si="13"/>
        <v>17</v>
      </c>
      <c r="E205" s="187">
        <v>193</v>
      </c>
      <c r="F205" s="232"/>
      <c r="H205" s="246"/>
      <c r="K205" s="232"/>
      <c r="L205" s="241"/>
      <c r="M205" s="232"/>
      <c r="O205" s="232"/>
      <c r="R205" s="232"/>
      <c r="S205" s="241">
        <f t="shared" si="11"/>
        <v>500</v>
      </c>
      <c r="T205" s="232"/>
      <c r="V205" s="232"/>
      <c r="Y205" s="232"/>
      <c r="Z205" s="241">
        <f t="shared" si="12"/>
        <v>500</v>
      </c>
      <c r="AA205" s="232"/>
      <c r="AC205" s="232"/>
    </row>
    <row r="206" spans="3:29" hidden="1" outlineLevel="1" x14ac:dyDescent="0.2">
      <c r="C206" s="232"/>
      <c r="D206" s="187">
        <f t="shared" si="13"/>
        <v>17</v>
      </c>
      <c r="E206" s="187">
        <v>194</v>
      </c>
      <c r="F206" s="232"/>
      <c r="H206" s="246"/>
      <c r="K206" s="232"/>
      <c r="L206" s="241"/>
      <c r="M206" s="232"/>
      <c r="O206" s="232"/>
      <c r="R206" s="232"/>
      <c r="S206" s="241">
        <f t="shared" si="11"/>
        <v>500</v>
      </c>
      <c r="T206" s="232"/>
      <c r="V206" s="232"/>
      <c r="Y206" s="232"/>
      <c r="Z206" s="241">
        <f t="shared" si="12"/>
        <v>500</v>
      </c>
      <c r="AA206" s="232"/>
      <c r="AC206" s="232"/>
    </row>
    <row r="207" spans="3:29" hidden="1" outlineLevel="1" x14ac:dyDescent="0.2">
      <c r="C207" s="232"/>
      <c r="D207" s="187">
        <f t="shared" si="13"/>
        <v>17</v>
      </c>
      <c r="E207" s="187">
        <v>195</v>
      </c>
      <c r="F207" s="232"/>
      <c r="H207" s="246"/>
      <c r="K207" s="232"/>
      <c r="L207" s="241"/>
      <c r="M207" s="232"/>
      <c r="O207" s="232"/>
      <c r="R207" s="232"/>
      <c r="S207" s="241">
        <f t="shared" si="11"/>
        <v>500</v>
      </c>
      <c r="T207" s="232"/>
      <c r="V207" s="232"/>
      <c r="Y207" s="232"/>
      <c r="Z207" s="241">
        <f t="shared" si="12"/>
        <v>500</v>
      </c>
      <c r="AA207" s="232"/>
      <c r="AC207" s="232"/>
    </row>
    <row r="208" spans="3:29" hidden="1" outlineLevel="1" x14ac:dyDescent="0.2">
      <c r="C208" s="232"/>
      <c r="D208" s="187">
        <f t="shared" si="13"/>
        <v>17</v>
      </c>
      <c r="E208" s="187">
        <v>196</v>
      </c>
      <c r="F208" s="232"/>
      <c r="H208" s="246"/>
      <c r="K208" s="232"/>
      <c r="L208" s="241"/>
      <c r="M208" s="232"/>
      <c r="O208" s="232"/>
      <c r="R208" s="232"/>
      <c r="S208" s="241">
        <f t="shared" si="11"/>
        <v>500</v>
      </c>
      <c r="T208" s="232"/>
      <c r="V208" s="232"/>
      <c r="Y208" s="232"/>
      <c r="Z208" s="241">
        <f t="shared" si="12"/>
        <v>500</v>
      </c>
      <c r="AA208" s="232"/>
      <c r="AC208" s="232"/>
    </row>
    <row r="209" spans="3:29" hidden="1" outlineLevel="1" x14ac:dyDescent="0.2">
      <c r="C209" s="232"/>
      <c r="D209" s="187">
        <f t="shared" si="13"/>
        <v>17</v>
      </c>
      <c r="E209" s="187">
        <v>197</v>
      </c>
      <c r="F209" s="232"/>
      <c r="H209" s="246"/>
      <c r="K209" s="232"/>
      <c r="L209" s="241"/>
      <c r="M209" s="232"/>
      <c r="O209" s="232"/>
      <c r="R209" s="232"/>
      <c r="S209" s="241">
        <f t="shared" si="11"/>
        <v>500</v>
      </c>
      <c r="T209" s="232"/>
      <c r="V209" s="232"/>
      <c r="Y209" s="232"/>
      <c r="Z209" s="241">
        <f t="shared" si="12"/>
        <v>500</v>
      </c>
      <c r="AA209" s="232"/>
      <c r="AC209" s="232"/>
    </row>
    <row r="210" spans="3:29" hidden="1" outlineLevel="1" x14ac:dyDescent="0.2">
      <c r="C210" s="232"/>
      <c r="D210" s="187">
        <f t="shared" si="13"/>
        <v>17</v>
      </c>
      <c r="E210" s="187">
        <v>198</v>
      </c>
      <c r="F210" s="232"/>
      <c r="H210" s="246"/>
      <c r="K210" s="232"/>
      <c r="L210" s="241"/>
      <c r="M210" s="232"/>
      <c r="O210" s="232"/>
      <c r="R210" s="232"/>
      <c r="S210" s="241">
        <f t="shared" si="11"/>
        <v>500</v>
      </c>
      <c r="T210" s="232"/>
      <c r="V210" s="232"/>
      <c r="Y210" s="232"/>
      <c r="Z210" s="241">
        <f t="shared" si="12"/>
        <v>500</v>
      </c>
      <c r="AA210" s="232"/>
      <c r="AC210" s="232"/>
    </row>
    <row r="211" spans="3:29" collapsed="1" x14ac:dyDescent="0.2">
      <c r="C211" s="232"/>
      <c r="D211" s="187">
        <f t="shared" si="13"/>
        <v>17</v>
      </c>
      <c r="E211" s="187">
        <v>199</v>
      </c>
      <c r="F211" s="232"/>
      <c r="H211" s="244"/>
      <c r="K211" s="232"/>
      <c r="L211" s="241"/>
      <c r="M211" s="232"/>
      <c r="O211" s="232"/>
      <c r="R211" s="232"/>
      <c r="S211" s="241">
        <f t="shared" si="11"/>
        <v>500</v>
      </c>
      <c r="T211" s="232"/>
      <c r="V211" s="232"/>
      <c r="Y211" s="232"/>
      <c r="Z211" s="241">
        <f t="shared" si="12"/>
        <v>500</v>
      </c>
      <c r="AA211" s="232"/>
      <c r="AC211" s="232"/>
    </row>
    <row r="212" spans="3:29" hidden="1" outlineLevel="1" x14ac:dyDescent="0.2">
      <c r="C212" s="232"/>
      <c r="D212" s="187">
        <f t="shared" si="13"/>
        <v>17</v>
      </c>
      <c r="E212" s="187">
        <v>200</v>
      </c>
      <c r="F212" s="232"/>
      <c r="H212" s="246"/>
      <c r="K212" s="232"/>
      <c r="L212" s="241"/>
      <c r="M212" s="232"/>
      <c r="O212" s="232"/>
      <c r="R212" s="232"/>
      <c r="S212" s="241">
        <f t="shared" si="11"/>
        <v>500</v>
      </c>
      <c r="T212" s="232"/>
      <c r="V212" s="232"/>
      <c r="Y212" s="232"/>
      <c r="Z212" s="241">
        <f t="shared" si="12"/>
        <v>500</v>
      </c>
      <c r="AA212" s="232"/>
      <c r="AC212" s="232"/>
    </row>
    <row r="213" spans="3:29" hidden="1" outlineLevel="1" x14ac:dyDescent="0.2">
      <c r="C213" s="232"/>
      <c r="D213" s="187">
        <f t="shared" si="13"/>
        <v>17</v>
      </c>
      <c r="E213" s="187">
        <v>201</v>
      </c>
      <c r="F213" s="232"/>
      <c r="H213" s="246"/>
      <c r="K213" s="232"/>
      <c r="L213" s="241"/>
      <c r="M213" s="232"/>
      <c r="O213" s="232"/>
      <c r="R213" s="232"/>
      <c r="S213" s="241">
        <f t="shared" si="11"/>
        <v>500</v>
      </c>
      <c r="T213" s="232"/>
      <c r="V213" s="232"/>
      <c r="Y213" s="232"/>
      <c r="Z213" s="241">
        <f t="shared" si="12"/>
        <v>500</v>
      </c>
      <c r="AA213" s="232"/>
      <c r="AC213" s="232"/>
    </row>
    <row r="214" spans="3:29" hidden="1" outlineLevel="1" x14ac:dyDescent="0.2">
      <c r="C214" s="232"/>
      <c r="D214" s="187">
        <f t="shared" si="13"/>
        <v>17</v>
      </c>
      <c r="E214" s="187">
        <v>202</v>
      </c>
      <c r="F214" s="232"/>
      <c r="H214" s="246"/>
      <c r="K214" s="232"/>
      <c r="L214" s="241"/>
      <c r="M214" s="232"/>
      <c r="O214" s="232"/>
      <c r="R214" s="232"/>
      <c r="S214" s="241">
        <f t="shared" si="11"/>
        <v>500</v>
      </c>
      <c r="T214" s="232"/>
      <c r="V214" s="232"/>
      <c r="Y214" s="232"/>
      <c r="Z214" s="241">
        <f t="shared" si="12"/>
        <v>500</v>
      </c>
      <c r="AA214" s="232"/>
      <c r="AC214" s="232"/>
    </row>
    <row r="215" spans="3:29" hidden="1" outlineLevel="1" x14ac:dyDescent="0.2">
      <c r="C215" s="232"/>
      <c r="D215" s="187">
        <f t="shared" si="13"/>
        <v>17</v>
      </c>
      <c r="E215" s="187">
        <v>203</v>
      </c>
      <c r="F215" s="232"/>
      <c r="H215" s="246"/>
      <c r="K215" s="232"/>
      <c r="L215" s="241"/>
      <c r="M215" s="232"/>
      <c r="O215" s="232"/>
      <c r="R215" s="232"/>
      <c r="S215" s="241">
        <f t="shared" si="11"/>
        <v>500</v>
      </c>
      <c r="T215" s="232"/>
      <c r="V215" s="232"/>
      <c r="Y215" s="232"/>
      <c r="Z215" s="241">
        <f t="shared" si="12"/>
        <v>500</v>
      </c>
      <c r="AA215" s="232"/>
      <c r="AC215" s="232"/>
    </row>
    <row r="216" spans="3:29" hidden="1" outlineLevel="1" x14ac:dyDescent="0.2">
      <c r="C216" s="232"/>
      <c r="D216" s="187">
        <f t="shared" si="13"/>
        <v>17</v>
      </c>
      <c r="E216" s="187">
        <v>204</v>
      </c>
      <c r="F216" s="232"/>
      <c r="H216" s="246"/>
      <c r="K216" s="232"/>
      <c r="L216" s="241"/>
      <c r="M216" s="232"/>
      <c r="O216" s="232"/>
      <c r="R216" s="232"/>
      <c r="S216" s="241">
        <f t="shared" si="11"/>
        <v>500</v>
      </c>
      <c r="T216" s="232"/>
      <c r="V216" s="232"/>
      <c r="Y216" s="232"/>
      <c r="Z216" s="241">
        <f t="shared" si="12"/>
        <v>500</v>
      </c>
      <c r="AA216" s="232"/>
      <c r="AC216" s="232"/>
    </row>
    <row r="217" spans="3:29" hidden="1" outlineLevel="1" x14ac:dyDescent="0.2">
      <c r="C217" s="232"/>
      <c r="D217" s="187">
        <f t="shared" si="13"/>
        <v>18</v>
      </c>
      <c r="E217" s="187">
        <v>205</v>
      </c>
      <c r="F217" s="232"/>
      <c r="H217" s="246"/>
      <c r="K217" s="232"/>
      <c r="L217" s="241"/>
      <c r="M217" s="232"/>
      <c r="O217" s="232"/>
      <c r="R217" s="232"/>
      <c r="S217" s="241">
        <f t="shared" si="11"/>
        <v>500</v>
      </c>
      <c r="T217" s="232"/>
      <c r="V217" s="232"/>
      <c r="Y217" s="232"/>
      <c r="Z217" s="241">
        <f t="shared" si="12"/>
        <v>500</v>
      </c>
      <c r="AA217" s="232"/>
      <c r="AC217" s="232"/>
    </row>
    <row r="218" spans="3:29" hidden="1" outlineLevel="1" x14ac:dyDescent="0.2">
      <c r="C218" s="232"/>
      <c r="D218" s="187">
        <f t="shared" si="13"/>
        <v>18</v>
      </c>
      <c r="E218" s="187">
        <v>206</v>
      </c>
      <c r="F218" s="232"/>
      <c r="H218" s="246"/>
      <c r="K218" s="232"/>
      <c r="L218" s="241"/>
      <c r="M218" s="232"/>
      <c r="O218" s="232"/>
      <c r="R218" s="232"/>
      <c r="S218" s="241">
        <f t="shared" si="11"/>
        <v>500</v>
      </c>
      <c r="T218" s="232"/>
      <c r="V218" s="232"/>
      <c r="Y218" s="232"/>
      <c r="Z218" s="241">
        <f t="shared" si="12"/>
        <v>500</v>
      </c>
      <c r="AA218" s="232"/>
      <c r="AC218" s="232"/>
    </row>
    <row r="219" spans="3:29" hidden="1" outlineLevel="1" x14ac:dyDescent="0.2">
      <c r="C219" s="232"/>
      <c r="D219" s="187">
        <f t="shared" si="13"/>
        <v>18</v>
      </c>
      <c r="E219" s="187">
        <v>207</v>
      </c>
      <c r="F219" s="232"/>
      <c r="H219" s="246"/>
      <c r="K219" s="232"/>
      <c r="L219" s="241"/>
      <c r="M219" s="232"/>
      <c r="O219" s="232"/>
      <c r="R219" s="232"/>
      <c r="S219" s="241">
        <f t="shared" si="11"/>
        <v>500</v>
      </c>
      <c r="T219" s="232"/>
      <c r="V219" s="232"/>
      <c r="Y219" s="232"/>
      <c r="Z219" s="241">
        <f t="shared" si="12"/>
        <v>500</v>
      </c>
      <c r="AA219" s="232"/>
      <c r="AC219" s="232"/>
    </row>
    <row r="220" spans="3:29" hidden="1" outlineLevel="1" x14ac:dyDescent="0.2">
      <c r="C220" s="232"/>
      <c r="D220" s="187">
        <f t="shared" si="13"/>
        <v>18</v>
      </c>
      <c r="E220" s="187">
        <v>208</v>
      </c>
      <c r="F220" s="232"/>
      <c r="H220" s="246"/>
      <c r="K220" s="232"/>
      <c r="L220" s="241"/>
      <c r="M220" s="232"/>
      <c r="O220" s="232"/>
      <c r="R220" s="232"/>
      <c r="S220" s="241">
        <f t="shared" si="11"/>
        <v>500</v>
      </c>
      <c r="T220" s="232"/>
      <c r="V220" s="232"/>
      <c r="Y220" s="232"/>
      <c r="Z220" s="241">
        <f t="shared" si="12"/>
        <v>500</v>
      </c>
      <c r="AA220" s="232"/>
      <c r="AC220" s="232"/>
    </row>
    <row r="221" spans="3:29" hidden="1" outlineLevel="1" x14ac:dyDescent="0.2">
      <c r="C221" s="232"/>
      <c r="D221" s="187">
        <f t="shared" si="13"/>
        <v>18</v>
      </c>
      <c r="E221" s="187">
        <v>209</v>
      </c>
      <c r="F221" s="232"/>
      <c r="H221" s="246"/>
      <c r="K221" s="232"/>
      <c r="L221" s="241"/>
      <c r="M221" s="232"/>
      <c r="O221" s="232"/>
      <c r="R221" s="232"/>
      <c r="S221" s="241">
        <f t="shared" si="11"/>
        <v>500</v>
      </c>
      <c r="T221" s="232"/>
      <c r="V221" s="232"/>
      <c r="Y221" s="232"/>
      <c r="Z221" s="241">
        <f t="shared" si="12"/>
        <v>500</v>
      </c>
      <c r="AA221" s="232"/>
      <c r="AC221" s="232"/>
    </row>
    <row r="222" spans="3:29" hidden="1" outlineLevel="1" x14ac:dyDescent="0.2">
      <c r="C222" s="232"/>
      <c r="D222" s="187">
        <f t="shared" si="13"/>
        <v>18</v>
      </c>
      <c r="E222" s="187">
        <v>210</v>
      </c>
      <c r="F222" s="232"/>
      <c r="H222" s="246"/>
      <c r="K222" s="232"/>
      <c r="L222" s="241"/>
      <c r="M222" s="232"/>
      <c r="O222" s="232"/>
      <c r="R222" s="232"/>
      <c r="S222" s="241">
        <f t="shared" si="11"/>
        <v>500</v>
      </c>
      <c r="T222" s="232"/>
      <c r="V222" s="232"/>
      <c r="Y222" s="232"/>
      <c r="Z222" s="241">
        <f t="shared" si="12"/>
        <v>500</v>
      </c>
      <c r="AA222" s="232"/>
      <c r="AC222" s="232"/>
    </row>
    <row r="223" spans="3:29" hidden="1" outlineLevel="1" x14ac:dyDescent="0.2">
      <c r="C223" s="232"/>
      <c r="D223" s="187">
        <f t="shared" si="13"/>
        <v>18</v>
      </c>
      <c r="E223" s="187">
        <v>211</v>
      </c>
      <c r="F223" s="232"/>
      <c r="H223" s="246"/>
      <c r="K223" s="232"/>
      <c r="L223" s="241"/>
      <c r="M223" s="232"/>
      <c r="O223" s="232"/>
      <c r="R223" s="232"/>
      <c r="S223" s="241">
        <f t="shared" si="11"/>
        <v>500</v>
      </c>
      <c r="T223" s="232"/>
      <c r="V223" s="232"/>
      <c r="Y223" s="232"/>
      <c r="Z223" s="241">
        <f t="shared" si="12"/>
        <v>500</v>
      </c>
      <c r="AA223" s="232"/>
      <c r="AC223" s="232"/>
    </row>
    <row r="224" spans="3:29" hidden="1" outlineLevel="1" x14ac:dyDescent="0.2">
      <c r="C224" s="232"/>
      <c r="D224" s="187">
        <f t="shared" si="13"/>
        <v>18</v>
      </c>
      <c r="E224" s="187">
        <v>212</v>
      </c>
      <c r="F224" s="232"/>
      <c r="H224" s="246"/>
      <c r="K224" s="232"/>
      <c r="L224" s="241"/>
      <c r="M224" s="232"/>
      <c r="O224" s="232"/>
      <c r="R224" s="232"/>
      <c r="S224" s="241">
        <f t="shared" ref="S224:S252" si="14">S$7/18</f>
        <v>500</v>
      </c>
      <c r="T224" s="232"/>
      <c r="V224" s="232"/>
      <c r="Y224" s="232"/>
      <c r="Z224" s="241">
        <f t="shared" ref="Z224:Z287" si="15">Z$7/18</f>
        <v>500</v>
      </c>
      <c r="AA224" s="232"/>
      <c r="AC224" s="232"/>
    </row>
    <row r="225" spans="3:29" hidden="1" outlineLevel="1" x14ac:dyDescent="0.2">
      <c r="C225" s="232"/>
      <c r="D225" s="187">
        <f t="shared" si="13"/>
        <v>18</v>
      </c>
      <c r="E225" s="187">
        <v>213</v>
      </c>
      <c r="F225" s="232"/>
      <c r="H225" s="246"/>
      <c r="K225" s="232"/>
      <c r="L225" s="241"/>
      <c r="M225" s="232"/>
      <c r="O225" s="232"/>
      <c r="R225" s="232"/>
      <c r="S225" s="241">
        <f t="shared" si="14"/>
        <v>500</v>
      </c>
      <c r="T225" s="232"/>
      <c r="V225" s="232"/>
      <c r="Y225" s="232"/>
      <c r="Z225" s="241">
        <f t="shared" si="15"/>
        <v>500</v>
      </c>
      <c r="AA225" s="232"/>
      <c r="AC225" s="232"/>
    </row>
    <row r="226" spans="3:29" hidden="1" outlineLevel="1" x14ac:dyDescent="0.2">
      <c r="C226" s="232"/>
      <c r="D226" s="187">
        <f t="shared" si="13"/>
        <v>18</v>
      </c>
      <c r="E226" s="187">
        <v>214</v>
      </c>
      <c r="F226" s="232"/>
      <c r="H226" s="246"/>
      <c r="K226" s="232"/>
      <c r="L226" s="241"/>
      <c r="M226" s="232"/>
      <c r="O226" s="232"/>
      <c r="R226" s="232"/>
      <c r="S226" s="241">
        <f t="shared" si="14"/>
        <v>500</v>
      </c>
      <c r="T226" s="232"/>
      <c r="V226" s="232"/>
      <c r="Y226" s="232"/>
      <c r="Z226" s="241">
        <f t="shared" si="15"/>
        <v>500</v>
      </c>
      <c r="AA226" s="232"/>
      <c r="AC226" s="232"/>
    </row>
    <row r="227" spans="3:29" hidden="1" outlineLevel="1" x14ac:dyDescent="0.2">
      <c r="C227" s="232"/>
      <c r="D227" s="187">
        <f t="shared" si="13"/>
        <v>18</v>
      </c>
      <c r="E227" s="187">
        <v>215</v>
      </c>
      <c r="F227" s="232"/>
      <c r="H227" s="246"/>
      <c r="K227" s="232"/>
      <c r="L227" s="241"/>
      <c r="M227" s="232"/>
      <c r="O227" s="232"/>
      <c r="R227" s="232"/>
      <c r="S227" s="241">
        <f t="shared" si="14"/>
        <v>500</v>
      </c>
      <c r="T227" s="232"/>
      <c r="V227" s="232"/>
      <c r="Y227" s="232"/>
      <c r="Z227" s="241">
        <f t="shared" si="15"/>
        <v>500</v>
      </c>
      <c r="AA227" s="232"/>
      <c r="AC227" s="232"/>
    </row>
    <row r="228" spans="3:29" hidden="1" outlineLevel="1" x14ac:dyDescent="0.2">
      <c r="C228" s="232"/>
      <c r="D228" s="187">
        <f t="shared" si="13"/>
        <v>18</v>
      </c>
      <c r="E228" s="187">
        <v>216</v>
      </c>
      <c r="F228" s="232"/>
      <c r="H228" s="246"/>
      <c r="K228" s="232"/>
      <c r="L228" s="241"/>
      <c r="M228" s="232"/>
      <c r="O228" s="232"/>
      <c r="R228" s="232"/>
      <c r="S228" s="241">
        <f t="shared" si="14"/>
        <v>500</v>
      </c>
      <c r="T228" s="232"/>
      <c r="V228" s="232"/>
      <c r="Y228" s="232"/>
      <c r="Z228" s="241">
        <f t="shared" si="15"/>
        <v>500</v>
      </c>
      <c r="AA228" s="232"/>
      <c r="AC228" s="232"/>
    </row>
    <row r="229" spans="3:29" collapsed="1" x14ac:dyDescent="0.2">
      <c r="C229" s="232"/>
      <c r="D229" s="187">
        <f t="shared" si="13"/>
        <v>19</v>
      </c>
      <c r="E229" s="187">
        <v>217</v>
      </c>
      <c r="F229" s="232"/>
      <c r="H229" s="244"/>
      <c r="K229" s="232"/>
      <c r="L229" s="241"/>
      <c r="M229" s="232"/>
      <c r="O229" s="232"/>
      <c r="R229" s="232"/>
      <c r="S229" s="241">
        <f t="shared" si="14"/>
        <v>500</v>
      </c>
      <c r="T229" s="232"/>
      <c r="V229" s="232"/>
      <c r="Y229" s="232"/>
      <c r="Z229" s="241">
        <f t="shared" si="15"/>
        <v>500</v>
      </c>
      <c r="AA229" s="232"/>
      <c r="AC229" s="232"/>
    </row>
    <row r="230" spans="3:29" hidden="1" outlineLevel="1" x14ac:dyDescent="0.2">
      <c r="C230" s="232"/>
      <c r="D230" s="187">
        <f t="shared" si="13"/>
        <v>19</v>
      </c>
      <c r="E230" s="187">
        <v>218</v>
      </c>
      <c r="F230" s="232"/>
      <c r="H230" s="246"/>
      <c r="K230" s="232"/>
      <c r="L230" s="241"/>
      <c r="M230" s="232"/>
      <c r="O230" s="232"/>
      <c r="R230" s="232"/>
      <c r="S230" s="241">
        <f t="shared" si="14"/>
        <v>500</v>
      </c>
      <c r="T230" s="232"/>
      <c r="V230" s="232"/>
      <c r="Y230" s="232"/>
      <c r="Z230" s="241">
        <f t="shared" si="15"/>
        <v>500</v>
      </c>
      <c r="AA230" s="232"/>
      <c r="AC230" s="232"/>
    </row>
    <row r="231" spans="3:29" hidden="1" outlineLevel="1" x14ac:dyDescent="0.2">
      <c r="C231" s="232"/>
      <c r="D231" s="187">
        <f t="shared" si="13"/>
        <v>19</v>
      </c>
      <c r="E231" s="187">
        <v>219</v>
      </c>
      <c r="F231" s="232"/>
      <c r="H231" s="246"/>
      <c r="K231" s="232"/>
      <c r="L231" s="241"/>
      <c r="M231" s="232"/>
      <c r="O231" s="232"/>
      <c r="R231" s="232"/>
      <c r="S231" s="241">
        <f t="shared" si="14"/>
        <v>500</v>
      </c>
      <c r="T231" s="232"/>
      <c r="V231" s="232"/>
      <c r="Y231" s="232"/>
      <c r="Z231" s="241">
        <f t="shared" si="15"/>
        <v>500</v>
      </c>
      <c r="AA231" s="232"/>
      <c r="AC231" s="232"/>
    </row>
    <row r="232" spans="3:29" hidden="1" outlineLevel="1" x14ac:dyDescent="0.2">
      <c r="C232" s="232"/>
      <c r="D232" s="187">
        <f t="shared" si="13"/>
        <v>19</v>
      </c>
      <c r="E232" s="187">
        <v>220</v>
      </c>
      <c r="F232" s="232"/>
      <c r="H232" s="246"/>
      <c r="K232" s="232"/>
      <c r="L232" s="241"/>
      <c r="M232" s="232"/>
      <c r="O232" s="232"/>
      <c r="R232" s="232"/>
      <c r="S232" s="241">
        <f t="shared" si="14"/>
        <v>500</v>
      </c>
      <c r="T232" s="232"/>
      <c r="V232" s="232"/>
      <c r="Y232" s="232"/>
      <c r="Z232" s="241">
        <f t="shared" si="15"/>
        <v>500</v>
      </c>
      <c r="AA232" s="232"/>
      <c r="AC232" s="232"/>
    </row>
    <row r="233" spans="3:29" hidden="1" outlineLevel="1" x14ac:dyDescent="0.2">
      <c r="C233" s="232"/>
      <c r="D233" s="187">
        <f t="shared" si="13"/>
        <v>19</v>
      </c>
      <c r="E233" s="187">
        <v>221</v>
      </c>
      <c r="F233" s="232"/>
      <c r="H233" s="246"/>
      <c r="K233" s="232"/>
      <c r="L233" s="241"/>
      <c r="M233" s="232"/>
      <c r="O233" s="232"/>
      <c r="R233" s="232"/>
      <c r="S233" s="241">
        <f t="shared" si="14"/>
        <v>500</v>
      </c>
      <c r="T233" s="232"/>
      <c r="V233" s="232"/>
      <c r="Y233" s="232"/>
      <c r="Z233" s="241">
        <f t="shared" si="15"/>
        <v>500</v>
      </c>
      <c r="AA233" s="232"/>
      <c r="AC233" s="232"/>
    </row>
    <row r="234" spans="3:29" hidden="1" outlineLevel="1" x14ac:dyDescent="0.2">
      <c r="C234" s="232"/>
      <c r="D234" s="187">
        <f t="shared" si="13"/>
        <v>19</v>
      </c>
      <c r="E234" s="187">
        <v>222</v>
      </c>
      <c r="F234" s="232"/>
      <c r="H234" s="246"/>
      <c r="K234" s="232"/>
      <c r="L234" s="241"/>
      <c r="M234" s="232"/>
      <c r="O234" s="232"/>
      <c r="R234" s="232"/>
      <c r="S234" s="241">
        <f t="shared" si="14"/>
        <v>500</v>
      </c>
      <c r="T234" s="232"/>
      <c r="V234" s="232"/>
      <c r="Y234" s="232"/>
      <c r="Z234" s="241">
        <f t="shared" si="15"/>
        <v>500</v>
      </c>
      <c r="AA234" s="232"/>
      <c r="AC234" s="232"/>
    </row>
    <row r="235" spans="3:29" hidden="1" outlineLevel="1" x14ac:dyDescent="0.2">
      <c r="C235" s="232"/>
      <c r="D235" s="187">
        <f t="shared" si="13"/>
        <v>19</v>
      </c>
      <c r="E235" s="187">
        <v>223</v>
      </c>
      <c r="F235" s="232"/>
      <c r="H235" s="246"/>
      <c r="K235" s="232"/>
      <c r="L235" s="241"/>
      <c r="M235" s="232"/>
      <c r="O235" s="232"/>
      <c r="R235" s="232"/>
      <c r="S235" s="241">
        <f t="shared" si="14"/>
        <v>500</v>
      </c>
      <c r="T235" s="232"/>
      <c r="V235" s="232"/>
      <c r="Y235" s="232"/>
      <c r="Z235" s="241">
        <f t="shared" si="15"/>
        <v>500</v>
      </c>
      <c r="AA235" s="232"/>
      <c r="AC235" s="232"/>
    </row>
    <row r="236" spans="3:29" hidden="1" outlineLevel="1" x14ac:dyDescent="0.2">
      <c r="C236" s="232"/>
      <c r="D236" s="187">
        <f t="shared" si="13"/>
        <v>19</v>
      </c>
      <c r="E236" s="187">
        <v>224</v>
      </c>
      <c r="F236" s="232"/>
      <c r="H236" s="246"/>
      <c r="K236" s="232"/>
      <c r="L236" s="241"/>
      <c r="M236" s="232"/>
      <c r="O236" s="232"/>
      <c r="R236" s="232"/>
      <c r="S236" s="241">
        <f t="shared" si="14"/>
        <v>500</v>
      </c>
      <c r="T236" s="232"/>
      <c r="V236" s="232"/>
      <c r="Y236" s="232"/>
      <c r="Z236" s="241">
        <f t="shared" si="15"/>
        <v>500</v>
      </c>
      <c r="AA236" s="232"/>
      <c r="AC236" s="232"/>
    </row>
    <row r="237" spans="3:29" hidden="1" outlineLevel="1" x14ac:dyDescent="0.2">
      <c r="C237" s="232"/>
      <c r="D237" s="187">
        <f t="shared" si="13"/>
        <v>19</v>
      </c>
      <c r="E237" s="187">
        <v>225</v>
      </c>
      <c r="F237" s="232"/>
      <c r="H237" s="246"/>
      <c r="K237" s="232"/>
      <c r="L237" s="241"/>
      <c r="M237" s="232"/>
      <c r="O237" s="232"/>
      <c r="R237" s="232"/>
      <c r="S237" s="241">
        <f t="shared" si="14"/>
        <v>500</v>
      </c>
      <c r="T237" s="232"/>
      <c r="V237" s="232"/>
      <c r="Y237" s="232"/>
      <c r="Z237" s="241">
        <f t="shared" si="15"/>
        <v>500</v>
      </c>
      <c r="AA237" s="232"/>
      <c r="AC237" s="232"/>
    </row>
    <row r="238" spans="3:29" hidden="1" outlineLevel="1" x14ac:dyDescent="0.2">
      <c r="C238" s="232"/>
      <c r="D238" s="187">
        <f t="shared" si="13"/>
        <v>19</v>
      </c>
      <c r="E238" s="187">
        <v>226</v>
      </c>
      <c r="F238" s="232"/>
      <c r="H238" s="246"/>
      <c r="K238" s="232"/>
      <c r="L238" s="241"/>
      <c r="M238" s="232"/>
      <c r="O238" s="232"/>
      <c r="R238" s="232"/>
      <c r="S238" s="241">
        <f t="shared" si="14"/>
        <v>500</v>
      </c>
      <c r="T238" s="232"/>
      <c r="V238" s="232"/>
      <c r="Y238" s="232"/>
      <c r="Z238" s="241">
        <f t="shared" si="15"/>
        <v>500</v>
      </c>
      <c r="AA238" s="232"/>
      <c r="AC238" s="232"/>
    </row>
    <row r="239" spans="3:29" hidden="1" outlineLevel="1" x14ac:dyDescent="0.2">
      <c r="C239" s="232"/>
      <c r="D239" s="187">
        <f t="shared" si="13"/>
        <v>19</v>
      </c>
      <c r="E239" s="187">
        <v>227</v>
      </c>
      <c r="F239" s="232"/>
      <c r="H239" s="246"/>
      <c r="K239" s="232"/>
      <c r="L239" s="241"/>
      <c r="M239" s="232"/>
      <c r="O239" s="232"/>
      <c r="R239" s="232"/>
      <c r="S239" s="241">
        <f t="shared" si="14"/>
        <v>500</v>
      </c>
      <c r="T239" s="232"/>
      <c r="V239" s="232"/>
      <c r="Y239" s="232"/>
      <c r="Z239" s="241">
        <f t="shared" si="15"/>
        <v>500</v>
      </c>
      <c r="AA239" s="232"/>
      <c r="AC239" s="232"/>
    </row>
    <row r="240" spans="3:29" hidden="1" outlineLevel="1" x14ac:dyDescent="0.2">
      <c r="C240" s="232"/>
      <c r="D240" s="187">
        <f t="shared" si="13"/>
        <v>19</v>
      </c>
      <c r="E240" s="187">
        <v>228</v>
      </c>
      <c r="F240" s="232"/>
      <c r="H240" s="246"/>
      <c r="K240" s="232"/>
      <c r="L240" s="241"/>
      <c r="M240" s="232"/>
      <c r="O240" s="232"/>
      <c r="R240" s="232"/>
      <c r="S240" s="241">
        <f t="shared" si="14"/>
        <v>500</v>
      </c>
      <c r="T240" s="232"/>
      <c r="V240" s="232"/>
      <c r="Y240" s="232"/>
      <c r="Z240" s="241">
        <f t="shared" si="15"/>
        <v>500</v>
      </c>
      <c r="AA240" s="232"/>
      <c r="AC240" s="232"/>
    </row>
    <row r="241" spans="3:29" hidden="1" outlineLevel="1" x14ac:dyDescent="0.2">
      <c r="C241" s="232"/>
      <c r="D241" s="187">
        <f t="shared" si="13"/>
        <v>20</v>
      </c>
      <c r="E241" s="187">
        <v>229</v>
      </c>
      <c r="F241" s="232"/>
      <c r="H241" s="246"/>
      <c r="K241" s="232"/>
      <c r="L241" s="241"/>
      <c r="M241" s="232"/>
      <c r="O241" s="232"/>
      <c r="R241" s="232"/>
      <c r="S241" s="241">
        <f t="shared" si="14"/>
        <v>500</v>
      </c>
      <c r="T241" s="232"/>
      <c r="V241" s="232"/>
      <c r="Y241" s="232"/>
      <c r="Z241" s="241">
        <f t="shared" si="15"/>
        <v>500</v>
      </c>
      <c r="AA241" s="232"/>
      <c r="AC241" s="232"/>
    </row>
    <row r="242" spans="3:29" hidden="1" outlineLevel="1" x14ac:dyDescent="0.2">
      <c r="C242" s="232"/>
      <c r="D242" s="187">
        <f t="shared" si="13"/>
        <v>20</v>
      </c>
      <c r="E242" s="187">
        <v>230</v>
      </c>
      <c r="F242" s="232"/>
      <c r="H242" s="246"/>
      <c r="K242" s="232"/>
      <c r="L242" s="241"/>
      <c r="M242" s="232"/>
      <c r="O242" s="232"/>
      <c r="R242" s="232"/>
      <c r="S242" s="241">
        <f t="shared" si="14"/>
        <v>500</v>
      </c>
      <c r="T242" s="232"/>
      <c r="V242" s="232"/>
      <c r="Y242" s="232"/>
      <c r="Z242" s="241">
        <f t="shared" si="15"/>
        <v>500</v>
      </c>
      <c r="AA242" s="232"/>
      <c r="AC242" s="232"/>
    </row>
    <row r="243" spans="3:29" hidden="1" outlineLevel="1" x14ac:dyDescent="0.2">
      <c r="C243" s="232"/>
      <c r="D243" s="187">
        <f t="shared" si="13"/>
        <v>20</v>
      </c>
      <c r="E243" s="187">
        <v>231</v>
      </c>
      <c r="F243" s="232"/>
      <c r="H243" s="246"/>
      <c r="K243" s="232"/>
      <c r="L243" s="241"/>
      <c r="M243" s="232"/>
      <c r="O243" s="232"/>
      <c r="R243" s="232"/>
      <c r="S243" s="241">
        <f t="shared" si="14"/>
        <v>500</v>
      </c>
      <c r="T243" s="232"/>
      <c r="V243" s="232"/>
      <c r="Y243" s="232"/>
      <c r="Z243" s="241">
        <f t="shared" si="15"/>
        <v>500</v>
      </c>
      <c r="AA243" s="232"/>
      <c r="AC243" s="232"/>
    </row>
    <row r="244" spans="3:29" hidden="1" outlineLevel="1" x14ac:dyDescent="0.2">
      <c r="C244" s="232"/>
      <c r="D244" s="187">
        <f t="shared" si="13"/>
        <v>20</v>
      </c>
      <c r="E244" s="187">
        <v>232</v>
      </c>
      <c r="F244" s="232"/>
      <c r="H244" s="246"/>
      <c r="K244" s="232"/>
      <c r="L244" s="241"/>
      <c r="M244" s="232"/>
      <c r="O244" s="232"/>
      <c r="R244" s="232"/>
      <c r="S244" s="241">
        <f t="shared" si="14"/>
        <v>500</v>
      </c>
      <c r="T244" s="232"/>
      <c r="V244" s="232"/>
      <c r="Y244" s="232"/>
      <c r="Z244" s="241">
        <f t="shared" si="15"/>
        <v>500</v>
      </c>
      <c r="AA244" s="232"/>
      <c r="AC244" s="232"/>
    </row>
    <row r="245" spans="3:29" hidden="1" outlineLevel="1" x14ac:dyDescent="0.2">
      <c r="C245" s="232"/>
      <c r="D245" s="187">
        <f t="shared" si="13"/>
        <v>20</v>
      </c>
      <c r="E245" s="187">
        <v>233</v>
      </c>
      <c r="F245" s="232"/>
      <c r="H245" s="246"/>
      <c r="K245" s="232"/>
      <c r="L245" s="241"/>
      <c r="M245" s="232"/>
      <c r="O245" s="232"/>
      <c r="R245" s="232"/>
      <c r="S245" s="241">
        <f t="shared" si="14"/>
        <v>500</v>
      </c>
      <c r="T245" s="232"/>
      <c r="V245" s="232"/>
      <c r="Y245" s="232"/>
      <c r="Z245" s="241">
        <f t="shared" si="15"/>
        <v>500</v>
      </c>
      <c r="AA245" s="232"/>
      <c r="AC245" s="232"/>
    </row>
    <row r="246" spans="3:29" hidden="1" outlineLevel="1" x14ac:dyDescent="0.2">
      <c r="C246" s="232"/>
      <c r="D246" s="187">
        <f t="shared" si="13"/>
        <v>20</v>
      </c>
      <c r="E246" s="187">
        <v>234</v>
      </c>
      <c r="F246" s="232"/>
      <c r="H246" s="246"/>
      <c r="K246" s="232"/>
      <c r="L246" s="241"/>
      <c r="M246" s="232"/>
      <c r="O246" s="232"/>
      <c r="R246" s="232"/>
      <c r="S246" s="241">
        <f t="shared" si="14"/>
        <v>500</v>
      </c>
      <c r="T246" s="232"/>
      <c r="V246" s="232"/>
      <c r="Y246" s="232"/>
      <c r="Z246" s="241">
        <f t="shared" si="15"/>
        <v>500</v>
      </c>
      <c r="AA246" s="232"/>
      <c r="AC246" s="232"/>
    </row>
    <row r="247" spans="3:29" collapsed="1" x14ac:dyDescent="0.2">
      <c r="C247" s="232"/>
      <c r="D247" s="187">
        <f t="shared" si="13"/>
        <v>20</v>
      </c>
      <c r="E247" s="187">
        <v>235</v>
      </c>
      <c r="F247" s="232"/>
      <c r="H247" s="244"/>
      <c r="K247" s="232"/>
      <c r="L247" s="241"/>
      <c r="M247" s="232"/>
      <c r="O247" s="232"/>
      <c r="R247" s="232"/>
      <c r="S247" s="241">
        <f t="shared" si="14"/>
        <v>500</v>
      </c>
      <c r="T247" s="232"/>
      <c r="V247" s="232"/>
      <c r="Y247" s="232"/>
      <c r="Z247" s="241">
        <f t="shared" si="15"/>
        <v>500</v>
      </c>
      <c r="AA247" s="232"/>
      <c r="AC247" s="232"/>
    </row>
    <row r="248" spans="3:29" hidden="1" outlineLevel="1" x14ac:dyDescent="0.2">
      <c r="C248" s="232"/>
      <c r="D248" s="187">
        <f t="shared" si="13"/>
        <v>20</v>
      </c>
      <c r="E248" s="187">
        <v>236</v>
      </c>
      <c r="F248" s="232"/>
      <c r="H248" s="246"/>
      <c r="K248" s="232"/>
      <c r="L248" s="241"/>
      <c r="M248" s="232"/>
      <c r="O248" s="232"/>
      <c r="R248" s="232"/>
      <c r="S248" s="241">
        <f t="shared" si="14"/>
        <v>500</v>
      </c>
      <c r="T248" s="232"/>
      <c r="V248" s="232"/>
      <c r="Y248" s="232"/>
      <c r="Z248" s="241">
        <f t="shared" si="15"/>
        <v>500</v>
      </c>
      <c r="AA248" s="232"/>
      <c r="AC248" s="232"/>
    </row>
    <row r="249" spans="3:29" hidden="1" outlineLevel="1" x14ac:dyDescent="0.2">
      <c r="C249" s="232"/>
      <c r="D249" s="187">
        <f t="shared" si="13"/>
        <v>20</v>
      </c>
      <c r="E249" s="187">
        <v>237</v>
      </c>
      <c r="F249" s="232"/>
      <c r="H249" s="246"/>
      <c r="K249" s="232"/>
      <c r="L249" s="241"/>
      <c r="M249" s="232"/>
      <c r="O249" s="232"/>
      <c r="R249" s="232"/>
      <c r="S249" s="241">
        <f t="shared" si="14"/>
        <v>500</v>
      </c>
      <c r="T249" s="232"/>
      <c r="V249" s="232"/>
      <c r="Y249" s="232"/>
      <c r="Z249" s="241">
        <f t="shared" si="15"/>
        <v>500</v>
      </c>
      <c r="AA249" s="232"/>
      <c r="AC249" s="232"/>
    </row>
    <row r="250" spans="3:29" hidden="1" outlineLevel="1" x14ac:dyDescent="0.2">
      <c r="C250" s="232"/>
      <c r="D250" s="187">
        <f t="shared" si="13"/>
        <v>20</v>
      </c>
      <c r="E250" s="187">
        <v>238</v>
      </c>
      <c r="F250" s="232"/>
      <c r="H250" s="246"/>
      <c r="K250" s="232"/>
      <c r="L250" s="241"/>
      <c r="M250" s="232"/>
      <c r="O250" s="232"/>
      <c r="R250" s="232"/>
      <c r="S250" s="241">
        <f t="shared" si="14"/>
        <v>500</v>
      </c>
      <c r="T250" s="232"/>
      <c r="V250" s="232"/>
      <c r="Y250" s="232"/>
      <c r="Z250" s="241">
        <f t="shared" si="15"/>
        <v>500</v>
      </c>
      <c r="AA250" s="232"/>
      <c r="AC250" s="232"/>
    </row>
    <row r="251" spans="3:29" hidden="1" outlineLevel="1" x14ac:dyDescent="0.2">
      <c r="C251" s="232"/>
      <c r="D251" s="187">
        <f t="shared" si="13"/>
        <v>20</v>
      </c>
      <c r="E251" s="187">
        <v>239</v>
      </c>
      <c r="F251" s="232"/>
      <c r="H251" s="246"/>
      <c r="K251" s="232"/>
      <c r="L251" s="241"/>
      <c r="M251" s="232"/>
      <c r="O251" s="232"/>
      <c r="R251" s="232"/>
      <c r="S251" s="241">
        <f t="shared" si="14"/>
        <v>500</v>
      </c>
      <c r="T251" s="232"/>
      <c r="V251" s="232"/>
      <c r="Y251" s="232"/>
      <c r="Z251" s="241">
        <f t="shared" si="15"/>
        <v>500</v>
      </c>
      <c r="AA251" s="232"/>
      <c r="AC251" s="232"/>
    </row>
    <row r="252" spans="3:29" hidden="1" outlineLevel="1" x14ac:dyDescent="0.2">
      <c r="C252" s="232"/>
      <c r="D252" s="187">
        <f t="shared" si="13"/>
        <v>20</v>
      </c>
      <c r="E252" s="187">
        <v>240</v>
      </c>
      <c r="F252" s="232"/>
      <c r="H252" s="246"/>
      <c r="K252" s="232"/>
      <c r="L252" s="241"/>
      <c r="M252" s="232"/>
      <c r="O252" s="232"/>
      <c r="R252" s="232"/>
      <c r="S252" s="241">
        <f t="shared" si="14"/>
        <v>500</v>
      </c>
      <c r="T252" s="232"/>
      <c r="V252" s="232"/>
      <c r="Y252" s="232"/>
      <c r="Z252" s="241">
        <f t="shared" si="15"/>
        <v>500</v>
      </c>
      <c r="AA252" s="232"/>
      <c r="AC252" s="232"/>
    </row>
    <row r="253" spans="3:29" hidden="1" outlineLevel="1" x14ac:dyDescent="0.2">
      <c r="C253" s="232"/>
      <c r="D253" s="187">
        <f t="shared" si="13"/>
        <v>21</v>
      </c>
      <c r="E253" s="187">
        <v>241</v>
      </c>
      <c r="F253" s="232"/>
      <c r="H253" s="246"/>
      <c r="K253" s="232"/>
      <c r="L253" s="241"/>
      <c r="M253" s="232"/>
      <c r="O253" s="232"/>
      <c r="R253" s="232"/>
      <c r="S253" s="241"/>
      <c r="T253" s="232"/>
      <c r="V253" s="232"/>
      <c r="Y253" s="232"/>
      <c r="Z253" s="241">
        <f t="shared" si="15"/>
        <v>500</v>
      </c>
      <c r="AA253" s="232"/>
      <c r="AC253" s="232"/>
    </row>
    <row r="254" spans="3:29" hidden="1" outlineLevel="1" x14ac:dyDescent="0.2">
      <c r="C254" s="232"/>
      <c r="D254" s="187">
        <f t="shared" si="13"/>
        <v>21</v>
      </c>
      <c r="E254" s="187">
        <v>242</v>
      </c>
      <c r="F254" s="232"/>
      <c r="H254" s="246"/>
      <c r="K254" s="232"/>
      <c r="L254" s="241"/>
      <c r="M254" s="232"/>
      <c r="O254" s="232"/>
      <c r="R254" s="232"/>
      <c r="S254" s="241"/>
      <c r="T254" s="232"/>
      <c r="V254" s="232"/>
      <c r="Y254" s="232"/>
      <c r="Z254" s="241">
        <f t="shared" si="15"/>
        <v>500</v>
      </c>
      <c r="AA254" s="232"/>
      <c r="AC254" s="232"/>
    </row>
    <row r="255" spans="3:29" hidden="1" outlineLevel="1" x14ac:dyDescent="0.2">
      <c r="C255" s="232"/>
      <c r="D255" s="187">
        <f t="shared" si="13"/>
        <v>21</v>
      </c>
      <c r="E255" s="187">
        <v>243</v>
      </c>
      <c r="F255" s="232"/>
      <c r="H255" s="246"/>
      <c r="K255" s="232"/>
      <c r="L255" s="241"/>
      <c r="M255" s="232"/>
      <c r="O255" s="232"/>
      <c r="R255" s="232"/>
      <c r="S255" s="241"/>
      <c r="T255" s="232"/>
      <c r="V255" s="232"/>
      <c r="Y255" s="232"/>
      <c r="Z255" s="241">
        <f t="shared" si="15"/>
        <v>500</v>
      </c>
      <c r="AA255" s="232"/>
      <c r="AC255" s="232"/>
    </row>
    <row r="256" spans="3:29" hidden="1" outlineLevel="1" x14ac:dyDescent="0.2">
      <c r="C256" s="232"/>
      <c r="D256" s="187">
        <f t="shared" si="13"/>
        <v>21</v>
      </c>
      <c r="E256" s="187">
        <v>244</v>
      </c>
      <c r="F256" s="232"/>
      <c r="H256" s="246"/>
      <c r="K256" s="232"/>
      <c r="L256" s="241"/>
      <c r="M256" s="232"/>
      <c r="O256" s="232"/>
      <c r="R256" s="232"/>
      <c r="S256" s="241"/>
      <c r="T256" s="232"/>
      <c r="V256" s="232"/>
      <c r="Y256" s="232"/>
      <c r="Z256" s="241">
        <f t="shared" si="15"/>
        <v>500</v>
      </c>
      <c r="AA256" s="232"/>
      <c r="AC256" s="232"/>
    </row>
    <row r="257" spans="3:29" hidden="1" outlineLevel="1" x14ac:dyDescent="0.2">
      <c r="C257" s="232"/>
      <c r="D257" s="187">
        <f t="shared" si="13"/>
        <v>21</v>
      </c>
      <c r="E257" s="187">
        <v>245</v>
      </c>
      <c r="F257" s="232"/>
      <c r="H257" s="246"/>
      <c r="K257" s="232"/>
      <c r="L257" s="241"/>
      <c r="M257" s="232"/>
      <c r="O257" s="232"/>
      <c r="R257" s="232"/>
      <c r="S257" s="241"/>
      <c r="T257" s="232"/>
      <c r="V257" s="232"/>
      <c r="Y257" s="232"/>
      <c r="Z257" s="241">
        <f t="shared" si="15"/>
        <v>500</v>
      </c>
      <c r="AA257" s="232"/>
      <c r="AC257" s="232"/>
    </row>
    <row r="258" spans="3:29" hidden="1" outlineLevel="1" x14ac:dyDescent="0.2">
      <c r="C258" s="232"/>
      <c r="D258" s="187">
        <f t="shared" si="13"/>
        <v>21</v>
      </c>
      <c r="E258" s="187">
        <v>246</v>
      </c>
      <c r="F258" s="232"/>
      <c r="H258" s="246"/>
      <c r="K258" s="232"/>
      <c r="L258" s="241"/>
      <c r="M258" s="232"/>
      <c r="O258" s="232"/>
      <c r="R258" s="232"/>
      <c r="S258" s="241"/>
      <c r="T258" s="232"/>
      <c r="V258" s="232"/>
      <c r="Y258" s="232"/>
      <c r="Z258" s="241">
        <f t="shared" si="15"/>
        <v>500</v>
      </c>
      <c r="AA258" s="232"/>
      <c r="AC258" s="232"/>
    </row>
    <row r="259" spans="3:29" hidden="1" outlineLevel="1" x14ac:dyDescent="0.2">
      <c r="C259" s="232"/>
      <c r="D259" s="187">
        <f t="shared" si="13"/>
        <v>21</v>
      </c>
      <c r="E259" s="187">
        <v>247</v>
      </c>
      <c r="F259" s="232"/>
      <c r="H259" s="246"/>
      <c r="K259" s="232"/>
      <c r="L259" s="241"/>
      <c r="M259" s="232"/>
      <c r="O259" s="232"/>
      <c r="R259" s="232"/>
      <c r="S259" s="241"/>
      <c r="T259" s="232"/>
      <c r="V259" s="232"/>
      <c r="Y259" s="232"/>
      <c r="Z259" s="241">
        <f t="shared" si="15"/>
        <v>500</v>
      </c>
      <c r="AA259" s="232"/>
      <c r="AC259" s="232"/>
    </row>
    <row r="260" spans="3:29" hidden="1" outlineLevel="1" x14ac:dyDescent="0.2">
      <c r="C260" s="232"/>
      <c r="D260" s="187">
        <f t="shared" si="13"/>
        <v>21</v>
      </c>
      <c r="E260" s="187">
        <v>248</v>
      </c>
      <c r="F260" s="232"/>
      <c r="H260" s="246"/>
      <c r="K260" s="232"/>
      <c r="L260" s="241"/>
      <c r="M260" s="232"/>
      <c r="O260" s="232"/>
      <c r="R260" s="232"/>
      <c r="S260" s="241"/>
      <c r="T260" s="232"/>
      <c r="V260" s="232"/>
      <c r="Y260" s="232"/>
      <c r="Z260" s="241">
        <f t="shared" si="15"/>
        <v>500</v>
      </c>
      <c r="AA260" s="232"/>
      <c r="AC260" s="232"/>
    </row>
    <row r="261" spans="3:29" hidden="1" outlineLevel="1" x14ac:dyDescent="0.2">
      <c r="C261" s="232"/>
      <c r="D261" s="187">
        <f t="shared" si="13"/>
        <v>21</v>
      </c>
      <c r="E261" s="187">
        <v>249</v>
      </c>
      <c r="F261" s="232"/>
      <c r="H261" s="246"/>
      <c r="K261" s="232"/>
      <c r="L261" s="241"/>
      <c r="M261" s="232"/>
      <c r="O261" s="232"/>
      <c r="R261" s="232"/>
      <c r="S261" s="241"/>
      <c r="T261" s="232"/>
      <c r="V261" s="232"/>
      <c r="Y261" s="232"/>
      <c r="Z261" s="241">
        <f t="shared" si="15"/>
        <v>500</v>
      </c>
      <c r="AA261" s="232"/>
      <c r="AC261" s="232"/>
    </row>
    <row r="262" spans="3:29" hidden="1" outlineLevel="1" x14ac:dyDescent="0.2">
      <c r="C262" s="232"/>
      <c r="D262" s="187">
        <f t="shared" si="13"/>
        <v>21</v>
      </c>
      <c r="E262" s="187">
        <v>250</v>
      </c>
      <c r="F262" s="232"/>
      <c r="H262" s="246"/>
      <c r="K262" s="232"/>
      <c r="L262" s="241"/>
      <c r="M262" s="232"/>
      <c r="O262" s="232"/>
      <c r="R262" s="232"/>
      <c r="S262" s="241"/>
      <c r="T262" s="232"/>
      <c r="V262" s="232"/>
      <c r="Y262" s="232"/>
      <c r="Z262" s="241">
        <f t="shared" si="15"/>
        <v>500</v>
      </c>
      <c r="AA262" s="232"/>
      <c r="AC262" s="232"/>
    </row>
    <row r="263" spans="3:29" hidden="1" outlineLevel="1" x14ac:dyDescent="0.2">
      <c r="C263" s="232"/>
      <c r="D263" s="187">
        <f t="shared" si="13"/>
        <v>21</v>
      </c>
      <c r="E263" s="187">
        <v>251</v>
      </c>
      <c r="F263" s="232"/>
      <c r="H263" s="246"/>
      <c r="K263" s="232"/>
      <c r="L263" s="241"/>
      <c r="M263" s="232"/>
      <c r="O263" s="232"/>
      <c r="R263" s="232"/>
      <c r="S263" s="241"/>
      <c r="T263" s="232"/>
      <c r="V263" s="232"/>
      <c r="Y263" s="232"/>
      <c r="Z263" s="241">
        <f t="shared" si="15"/>
        <v>500</v>
      </c>
      <c r="AA263" s="232"/>
      <c r="AC263" s="232"/>
    </row>
    <row r="264" spans="3:29" hidden="1" outlineLevel="1" x14ac:dyDescent="0.2">
      <c r="C264" s="232"/>
      <c r="D264" s="187">
        <f t="shared" si="13"/>
        <v>21</v>
      </c>
      <c r="E264" s="187">
        <v>252</v>
      </c>
      <c r="F264" s="232"/>
      <c r="H264" s="246"/>
      <c r="K264" s="232"/>
      <c r="L264" s="241"/>
      <c r="M264" s="232"/>
      <c r="O264" s="232"/>
      <c r="R264" s="232"/>
      <c r="S264" s="241"/>
      <c r="T264" s="232"/>
      <c r="V264" s="232"/>
      <c r="Y264" s="232"/>
      <c r="Z264" s="241">
        <f t="shared" si="15"/>
        <v>500</v>
      </c>
      <c r="AA264" s="232"/>
      <c r="AC264" s="232"/>
    </row>
    <row r="265" spans="3:29" collapsed="1" x14ac:dyDescent="0.2">
      <c r="C265" s="232"/>
      <c r="D265" s="187">
        <f t="shared" ref="D265:D312" si="16">ROUNDUP(E265/12,0)</f>
        <v>22</v>
      </c>
      <c r="E265" s="187">
        <v>253</v>
      </c>
      <c r="F265" s="232"/>
      <c r="H265" s="244"/>
      <c r="K265" s="232"/>
      <c r="L265" s="241"/>
      <c r="M265" s="232"/>
      <c r="O265" s="232"/>
      <c r="R265" s="232"/>
      <c r="S265" s="241"/>
      <c r="T265" s="232"/>
      <c r="V265" s="232"/>
      <c r="Y265" s="232"/>
      <c r="Z265" s="241">
        <f t="shared" si="15"/>
        <v>500</v>
      </c>
      <c r="AA265" s="232"/>
      <c r="AC265" s="232"/>
    </row>
    <row r="266" spans="3:29" hidden="1" outlineLevel="1" x14ac:dyDescent="0.2">
      <c r="C266" s="232"/>
      <c r="D266" s="187">
        <f t="shared" si="16"/>
        <v>22</v>
      </c>
      <c r="E266" s="187">
        <v>254</v>
      </c>
      <c r="F266" s="232"/>
      <c r="H266" s="246"/>
      <c r="K266" s="232"/>
      <c r="L266" s="241"/>
      <c r="M266" s="232"/>
      <c r="O266" s="232"/>
      <c r="R266" s="232"/>
      <c r="S266" s="241"/>
      <c r="T266" s="232"/>
      <c r="V266" s="232"/>
      <c r="Y266" s="232"/>
      <c r="Z266" s="241">
        <f t="shared" si="15"/>
        <v>500</v>
      </c>
      <c r="AA266" s="232"/>
      <c r="AC266" s="232"/>
    </row>
    <row r="267" spans="3:29" hidden="1" outlineLevel="1" x14ac:dyDescent="0.2">
      <c r="C267" s="232"/>
      <c r="D267" s="187">
        <f t="shared" si="16"/>
        <v>22</v>
      </c>
      <c r="E267" s="187">
        <v>255</v>
      </c>
      <c r="F267" s="232"/>
      <c r="H267" s="246"/>
      <c r="K267" s="232"/>
      <c r="L267" s="241"/>
      <c r="M267" s="232"/>
      <c r="O267" s="232"/>
      <c r="R267" s="232"/>
      <c r="S267" s="241"/>
      <c r="T267" s="232"/>
      <c r="V267" s="232"/>
      <c r="Y267" s="232"/>
      <c r="Z267" s="241">
        <f t="shared" si="15"/>
        <v>500</v>
      </c>
      <c r="AA267" s="232"/>
      <c r="AC267" s="232"/>
    </row>
    <row r="268" spans="3:29" hidden="1" outlineLevel="1" x14ac:dyDescent="0.2">
      <c r="C268" s="232"/>
      <c r="D268" s="187">
        <f t="shared" si="16"/>
        <v>22</v>
      </c>
      <c r="E268" s="187">
        <v>256</v>
      </c>
      <c r="F268" s="232"/>
      <c r="H268" s="246"/>
      <c r="K268" s="232"/>
      <c r="L268" s="241"/>
      <c r="M268" s="232"/>
      <c r="O268" s="232"/>
      <c r="R268" s="232"/>
      <c r="S268" s="241"/>
      <c r="T268" s="232"/>
      <c r="V268" s="232"/>
      <c r="Y268" s="232"/>
      <c r="Z268" s="241">
        <f t="shared" si="15"/>
        <v>500</v>
      </c>
      <c r="AA268" s="232"/>
      <c r="AC268" s="232"/>
    </row>
    <row r="269" spans="3:29" hidden="1" outlineLevel="1" x14ac:dyDescent="0.2">
      <c r="C269" s="232"/>
      <c r="D269" s="187">
        <f t="shared" si="16"/>
        <v>22</v>
      </c>
      <c r="E269" s="187">
        <v>257</v>
      </c>
      <c r="F269" s="232"/>
      <c r="H269" s="246"/>
      <c r="K269" s="232"/>
      <c r="L269" s="241"/>
      <c r="M269" s="232"/>
      <c r="O269" s="232"/>
      <c r="R269" s="232"/>
      <c r="S269" s="241"/>
      <c r="T269" s="232"/>
      <c r="V269" s="232"/>
      <c r="Y269" s="232"/>
      <c r="Z269" s="241">
        <f t="shared" si="15"/>
        <v>500</v>
      </c>
      <c r="AA269" s="232"/>
      <c r="AC269" s="232"/>
    </row>
    <row r="270" spans="3:29" hidden="1" outlineLevel="1" x14ac:dyDescent="0.2">
      <c r="C270" s="232"/>
      <c r="D270" s="187">
        <f t="shared" si="16"/>
        <v>22</v>
      </c>
      <c r="E270" s="187">
        <v>258</v>
      </c>
      <c r="F270" s="232"/>
      <c r="H270" s="246"/>
      <c r="K270" s="232"/>
      <c r="L270" s="241"/>
      <c r="M270" s="232"/>
      <c r="O270" s="232"/>
      <c r="R270" s="232"/>
      <c r="S270" s="241"/>
      <c r="T270" s="232"/>
      <c r="V270" s="232"/>
      <c r="Y270" s="232"/>
      <c r="Z270" s="241">
        <f t="shared" si="15"/>
        <v>500</v>
      </c>
      <c r="AA270" s="232"/>
      <c r="AC270" s="232"/>
    </row>
    <row r="271" spans="3:29" hidden="1" outlineLevel="1" x14ac:dyDescent="0.2">
      <c r="C271" s="232"/>
      <c r="D271" s="187">
        <f t="shared" si="16"/>
        <v>22</v>
      </c>
      <c r="E271" s="187">
        <v>259</v>
      </c>
      <c r="F271" s="232"/>
      <c r="H271" s="246"/>
      <c r="K271" s="232"/>
      <c r="L271" s="241"/>
      <c r="M271" s="232"/>
      <c r="O271" s="232"/>
      <c r="R271" s="232"/>
      <c r="S271" s="241"/>
      <c r="T271" s="232"/>
      <c r="V271" s="232"/>
      <c r="Y271" s="232"/>
      <c r="Z271" s="241">
        <f t="shared" si="15"/>
        <v>500</v>
      </c>
      <c r="AA271" s="232"/>
      <c r="AC271" s="232"/>
    </row>
    <row r="272" spans="3:29" hidden="1" outlineLevel="1" x14ac:dyDescent="0.2">
      <c r="C272" s="232"/>
      <c r="D272" s="187">
        <f t="shared" si="16"/>
        <v>22</v>
      </c>
      <c r="E272" s="187">
        <v>260</v>
      </c>
      <c r="F272" s="232"/>
      <c r="H272" s="246"/>
      <c r="K272" s="232"/>
      <c r="L272" s="241"/>
      <c r="M272" s="232"/>
      <c r="O272" s="232"/>
      <c r="R272" s="232"/>
      <c r="S272" s="241"/>
      <c r="T272" s="232"/>
      <c r="V272" s="232"/>
      <c r="Y272" s="232"/>
      <c r="Z272" s="241">
        <f t="shared" si="15"/>
        <v>500</v>
      </c>
      <c r="AA272" s="232"/>
      <c r="AC272" s="232"/>
    </row>
    <row r="273" spans="3:29" hidden="1" outlineLevel="1" x14ac:dyDescent="0.2">
      <c r="C273" s="232"/>
      <c r="D273" s="187">
        <f t="shared" si="16"/>
        <v>22</v>
      </c>
      <c r="E273" s="187">
        <v>261</v>
      </c>
      <c r="F273" s="232"/>
      <c r="H273" s="246"/>
      <c r="K273" s="232"/>
      <c r="L273" s="241"/>
      <c r="M273" s="232"/>
      <c r="O273" s="232"/>
      <c r="R273" s="232"/>
      <c r="S273" s="241"/>
      <c r="T273" s="232"/>
      <c r="V273" s="232"/>
      <c r="Y273" s="232"/>
      <c r="Z273" s="241">
        <f t="shared" si="15"/>
        <v>500</v>
      </c>
      <c r="AA273" s="232"/>
      <c r="AC273" s="232"/>
    </row>
    <row r="274" spans="3:29" hidden="1" outlineLevel="1" x14ac:dyDescent="0.2">
      <c r="C274" s="232"/>
      <c r="D274" s="187">
        <f t="shared" si="16"/>
        <v>22</v>
      </c>
      <c r="E274" s="187">
        <v>262</v>
      </c>
      <c r="F274" s="232"/>
      <c r="H274" s="246"/>
      <c r="K274" s="232"/>
      <c r="L274" s="241"/>
      <c r="M274" s="232"/>
      <c r="O274" s="232"/>
      <c r="R274" s="232"/>
      <c r="S274" s="241"/>
      <c r="T274" s="232"/>
      <c r="V274" s="232"/>
      <c r="Y274" s="232"/>
      <c r="Z274" s="241">
        <f t="shared" si="15"/>
        <v>500</v>
      </c>
      <c r="AA274" s="232"/>
      <c r="AC274" s="232"/>
    </row>
    <row r="275" spans="3:29" hidden="1" outlineLevel="1" x14ac:dyDescent="0.2">
      <c r="C275" s="232"/>
      <c r="D275" s="187">
        <f t="shared" si="16"/>
        <v>22</v>
      </c>
      <c r="E275" s="187">
        <v>263</v>
      </c>
      <c r="F275" s="232"/>
      <c r="H275" s="246"/>
      <c r="K275" s="232"/>
      <c r="L275" s="241"/>
      <c r="M275" s="232"/>
      <c r="O275" s="232"/>
      <c r="R275" s="232"/>
      <c r="S275" s="241"/>
      <c r="T275" s="232"/>
      <c r="V275" s="232"/>
      <c r="Y275" s="232"/>
      <c r="Z275" s="241">
        <f t="shared" si="15"/>
        <v>500</v>
      </c>
      <c r="AA275" s="232"/>
      <c r="AC275" s="232"/>
    </row>
    <row r="276" spans="3:29" hidden="1" outlineLevel="1" x14ac:dyDescent="0.2">
      <c r="C276" s="232"/>
      <c r="D276" s="187">
        <f t="shared" si="16"/>
        <v>22</v>
      </c>
      <c r="E276" s="187">
        <v>264</v>
      </c>
      <c r="F276" s="232"/>
      <c r="H276" s="246"/>
      <c r="K276" s="232"/>
      <c r="L276" s="241"/>
      <c r="M276" s="232"/>
      <c r="O276" s="232"/>
      <c r="R276" s="232"/>
      <c r="S276" s="241"/>
      <c r="T276" s="232"/>
      <c r="V276" s="232"/>
      <c r="Y276" s="232"/>
      <c r="Z276" s="241">
        <f t="shared" si="15"/>
        <v>500</v>
      </c>
      <c r="AA276" s="232"/>
      <c r="AC276" s="232"/>
    </row>
    <row r="277" spans="3:29" hidden="1" outlineLevel="1" x14ac:dyDescent="0.2">
      <c r="C277" s="232"/>
      <c r="D277" s="187">
        <f t="shared" si="16"/>
        <v>23</v>
      </c>
      <c r="E277" s="187">
        <v>265</v>
      </c>
      <c r="F277" s="232"/>
      <c r="H277" s="246"/>
      <c r="K277" s="232"/>
      <c r="L277" s="241"/>
      <c r="M277" s="232"/>
      <c r="O277" s="232"/>
      <c r="R277" s="232"/>
      <c r="S277" s="241"/>
      <c r="T277" s="232"/>
      <c r="V277" s="232"/>
      <c r="Y277" s="232"/>
      <c r="Z277" s="241">
        <f t="shared" si="15"/>
        <v>500</v>
      </c>
      <c r="AA277" s="232"/>
      <c r="AC277" s="232"/>
    </row>
    <row r="278" spans="3:29" hidden="1" outlineLevel="1" x14ac:dyDescent="0.2">
      <c r="C278" s="232"/>
      <c r="D278" s="187">
        <f t="shared" si="16"/>
        <v>23</v>
      </c>
      <c r="E278" s="187">
        <v>266</v>
      </c>
      <c r="F278" s="232"/>
      <c r="H278" s="246"/>
      <c r="K278" s="232"/>
      <c r="L278" s="241"/>
      <c r="M278" s="232"/>
      <c r="O278" s="232"/>
      <c r="R278" s="232"/>
      <c r="S278" s="241"/>
      <c r="T278" s="232"/>
      <c r="V278" s="232"/>
      <c r="Y278" s="232"/>
      <c r="Z278" s="241">
        <f t="shared" si="15"/>
        <v>500</v>
      </c>
      <c r="AA278" s="232"/>
      <c r="AC278" s="232"/>
    </row>
    <row r="279" spans="3:29" hidden="1" outlineLevel="1" x14ac:dyDescent="0.2">
      <c r="C279" s="232"/>
      <c r="D279" s="187">
        <f t="shared" si="16"/>
        <v>23</v>
      </c>
      <c r="E279" s="187">
        <v>267</v>
      </c>
      <c r="F279" s="232"/>
      <c r="H279" s="246"/>
      <c r="K279" s="232"/>
      <c r="L279" s="241"/>
      <c r="M279" s="232"/>
      <c r="O279" s="232"/>
      <c r="R279" s="232"/>
      <c r="S279" s="241"/>
      <c r="T279" s="232"/>
      <c r="V279" s="232"/>
      <c r="Y279" s="232"/>
      <c r="Z279" s="241">
        <f t="shared" si="15"/>
        <v>500</v>
      </c>
      <c r="AA279" s="232"/>
      <c r="AC279" s="232"/>
    </row>
    <row r="280" spans="3:29" hidden="1" outlineLevel="1" x14ac:dyDescent="0.2">
      <c r="C280" s="232"/>
      <c r="D280" s="187">
        <f t="shared" si="16"/>
        <v>23</v>
      </c>
      <c r="E280" s="187">
        <v>268</v>
      </c>
      <c r="F280" s="232"/>
      <c r="H280" s="246"/>
      <c r="K280" s="232"/>
      <c r="L280" s="241"/>
      <c r="M280" s="232"/>
      <c r="O280" s="232"/>
      <c r="R280" s="232"/>
      <c r="S280" s="241"/>
      <c r="T280" s="232"/>
      <c r="V280" s="232"/>
      <c r="Y280" s="232"/>
      <c r="Z280" s="241">
        <f t="shared" si="15"/>
        <v>500</v>
      </c>
      <c r="AA280" s="232"/>
      <c r="AC280" s="232"/>
    </row>
    <row r="281" spans="3:29" hidden="1" outlineLevel="1" x14ac:dyDescent="0.2">
      <c r="C281" s="232"/>
      <c r="D281" s="187">
        <f t="shared" si="16"/>
        <v>23</v>
      </c>
      <c r="E281" s="187">
        <v>269</v>
      </c>
      <c r="F281" s="232"/>
      <c r="H281" s="246"/>
      <c r="K281" s="232"/>
      <c r="L281" s="241"/>
      <c r="M281" s="232"/>
      <c r="O281" s="232"/>
      <c r="R281" s="232"/>
      <c r="S281" s="241"/>
      <c r="T281" s="232"/>
      <c r="V281" s="232"/>
      <c r="Y281" s="232"/>
      <c r="Z281" s="241">
        <f t="shared" si="15"/>
        <v>500</v>
      </c>
      <c r="AA281" s="232"/>
      <c r="AC281" s="232"/>
    </row>
    <row r="282" spans="3:29" hidden="1" outlineLevel="1" x14ac:dyDescent="0.2">
      <c r="C282" s="232"/>
      <c r="D282" s="187">
        <f t="shared" si="16"/>
        <v>23</v>
      </c>
      <c r="E282" s="187">
        <v>270</v>
      </c>
      <c r="F282" s="232"/>
      <c r="H282" s="246"/>
      <c r="K282" s="232"/>
      <c r="L282" s="241"/>
      <c r="M282" s="232"/>
      <c r="O282" s="232"/>
      <c r="R282" s="232"/>
      <c r="S282" s="241"/>
      <c r="T282" s="232"/>
      <c r="V282" s="232"/>
      <c r="Y282" s="232"/>
      <c r="Z282" s="241">
        <f t="shared" si="15"/>
        <v>500</v>
      </c>
      <c r="AA282" s="232"/>
      <c r="AC282" s="232"/>
    </row>
    <row r="283" spans="3:29" collapsed="1" x14ac:dyDescent="0.2">
      <c r="C283" s="232"/>
      <c r="D283" s="187">
        <f t="shared" si="16"/>
        <v>23</v>
      </c>
      <c r="E283" s="187">
        <v>271</v>
      </c>
      <c r="F283" s="232"/>
      <c r="H283" s="244"/>
      <c r="K283" s="232"/>
      <c r="L283" s="241"/>
      <c r="M283" s="232"/>
      <c r="O283" s="232"/>
      <c r="R283" s="232"/>
      <c r="S283" s="241"/>
      <c r="T283" s="232"/>
      <c r="V283" s="232"/>
      <c r="Y283" s="232"/>
      <c r="Z283" s="241">
        <f t="shared" si="15"/>
        <v>500</v>
      </c>
      <c r="AA283" s="232"/>
      <c r="AC283" s="232"/>
    </row>
    <row r="284" spans="3:29" hidden="1" outlineLevel="1" x14ac:dyDescent="0.2">
      <c r="C284" s="232"/>
      <c r="D284" s="187">
        <f t="shared" si="16"/>
        <v>23</v>
      </c>
      <c r="E284" s="187">
        <v>272</v>
      </c>
      <c r="F284" s="232"/>
      <c r="H284" s="246"/>
      <c r="K284" s="232"/>
      <c r="L284" s="241"/>
      <c r="M284" s="232"/>
      <c r="O284" s="232"/>
      <c r="R284" s="232"/>
      <c r="S284" s="241"/>
      <c r="T284" s="232"/>
      <c r="V284" s="232"/>
      <c r="Y284" s="232"/>
      <c r="Z284" s="241">
        <f t="shared" si="15"/>
        <v>500</v>
      </c>
      <c r="AA284" s="232"/>
      <c r="AC284" s="232"/>
    </row>
    <row r="285" spans="3:29" hidden="1" outlineLevel="1" x14ac:dyDescent="0.2">
      <c r="C285" s="232"/>
      <c r="D285" s="187">
        <f t="shared" si="16"/>
        <v>23</v>
      </c>
      <c r="E285" s="187">
        <v>273</v>
      </c>
      <c r="F285" s="232"/>
      <c r="H285" s="246"/>
      <c r="K285" s="232"/>
      <c r="L285" s="241"/>
      <c r="M285" s="232"/>
      <c r="O285" s="232"/>
      <c r="R285" s="232"/>
      <c r="S285" s="241"/>
      <c r="T285" s="232"/>
      <c r="V285" s="232"/>
      <c r="Y285" s="232"/>
      <c r="Z285" s="241">
        <f t="shared" si="15"/>
        <v>500</v>
      </c>
      <c r="AA285" s="232"/>
      <c r="AC285" s="232"/>
    </row>
    <row r="286" spans="3:29" hidden="1" outlineLevel="1" x14ac:dyDescent="0.2">
      <c r="C286" s="232"/>
      <c r="D286" s="187">
        <f t="shared" si="16"/>
        <v>23</v>
      </c>
      <c r="E286" s="187">
        <v>274</v>
      </c>
      <c r="F286" s="232"/>
      <c r="H286" s="246"/>
      <c r="K286" s="232"/>
      <c r="L286" s="241"/>
      <c r="M286" s="232"/>
      <c r="O286" s="232"/>
      <c r="R286" s="232"/>
      <c r="S286" s="241"/>
      <c r="T286" s="232"/>
      <c r="V286" s="232"/>
      <c r="Y286" s="232"/>
      <c r="Z286" s="241">
        <f t="shared" si="15"/>
        <v>500</v>
      </c>
      <c r="AA286" s="232"/>
      <c r="AC286" s="232"/>
    </row>
    <row r="287" spans="3:29" hidden="1" outlineLevel="1" x14ac:dyDescent="0.2">
      <c r="C287" s="232"/>
      <c r="D287" s="187">
        <f t="shared" si="16"/>
        <v>23</v>
      </c>
      <c r="E287" s="187">
        <v>275</v>
      </c>
      <c r="F287" s="232"/>
      <c r="H287" s="246"/>
      <c r="K287" s="232"/>
      <c r="L287" s="241"/>
      <c r="M287" s="232"/>
      <c r="O287" s="232"/>
      <c r="R287" s="232"/>
      <c r="S287" s="241"/>
      <c r="T287" s="232"/>
      <c r="V287" s="232"/>
      <c r="Y287" s="232"/>
      <c r="Z287" s="241">
        <f t="shared" si="15"/>
        <v>500</v>
      </c>
      <c r="AA287" s="232"/>
      <c r="AC287" s="232"/>
    </row>
    <row r="288" spans="3:29" hidden="1" outlineLevel="1" x14ac:dyDescent="0.2">
      <c r="C288" s="232"/>
      <c r="D288" s="187">
        <f t="shared" si="16"/>
        <v>23</v>
      </c>
      <c r="E288" s="187">
        <v>276</v>
      </c>
      <c r="F288" s="232"/>
      <c r="H288" s="246"/>
      <c r="K288" s="232"/>
      <c r="L288" s="241"/>
      <c r="M288" s="232"/>
      <c r="O288" s="232"/>
      <c r="R288" s="232"/>
      <c r="S288" s="241"/>
      <c r="T288" s="232"/>
      <c r="V288" s="232"/>
      <c r="Y288" s="232"/>
      <c r="Z288" s="241">
        <f t="shared" ref="Z288:Z312" si="17">Z$7/18</f>
        <v>500</v>
      </c>
      <c r="AA288" s="232"/>
      <c r="AC288" s="232"/>
    </row>
    <row r="289" spans="3:29" hidden="1" outlineLevel="1" x14ac:dyDescent="0.2">
      <c r="C289" s="232"/>
      <c r="D289" s="187">
        <f t="shared" si="16"/>
        <v>24</v>
      </c>
      <c r="E289" s="187">
        <v>277</v>
      </c>
      <c r="F289" s="232"/>
      <c r="H289" s="246"/>
      <c r="K289" s="232"/>
      <c r="L289" s="241"/>
      <c r="M289" s="232"/>
      <c r="O289" s="232"/>
      <c r="R289" s="232"/>
      <c r="S289" s="241"/>
      <c r="T289" s="232"/>
      <c r="V289" s="232"/>
      <c r="Y289" s="232"/>
      <c r="Z289" s="241">
        <f t="shared" si="17"/>
        <v>500</v>
      </c>
      <c r="AA289" s="232"/>
      <c r="AC289" s="232"/>
    </row>
    <row r="290" spans="3:29" hidden="1" outlineLevel="1" x14ac:dyDescent="0.2">
      <c r="C290" s="232"/>
      <c r="D290" s="187">
        <f t="shared" si="16"/>
        <v>24</v>
      </c>
      <c r="E290" s="187">
        <v>278</v>
      </c>
      <c r="F290" s="232"/>
      <c r="H290" s="246"/>
      <c r="K290" s="232"/>
      <c r="L290" s="241"/>
      <c r="M290" s="232"/>
      <c r="O290" s="232"/>
      <c r="R290" s="232"/>
      <c r="S290" s="241"/>
      <c r="T290" s="232"/>
      <c r="V290" s="232"/>
      <c r="Y290" s="232"/>
      <c r="Z290" s="241">
        <f t="shared" si="17"/>
        <v>500</v>
      </c>
      <c r="AA290" s="232"/>
      <c r="AC290" s="232"/>
    </row>
    <row r="291" spans="3:29" hidden="1" outlineLevel="1" x14ac:dyDescent="0.2">
      <c r="C291" s="232"/>
      <c r="D291" s="187">
        <f t="shared" si="16"/>
        <v>24</v>
      </c>
      <c r="E291" s="187">
        <v>279</v>
      </c>
      <c r="F291" s="232"/>
      <c r="H291" s="246"/>
      <c r="K291" s="232"/>
      <c r="L291" s="241"/>
      <c r="M291" s="232"/>
      <c r="O291" s="232"/>
      <c r="R291" s="232"/>
      <c r="S291" s="241"/>
      <c r="T291" s="232"/>
      <c r="V291" s="232"/>
      <c r="Y291" s="232"/>
      <c r="Z291" s="241">
        <f t="shared" si="17"/>
        <v>500</v>
      </c>
      <c r="AA291" s="232"/>
      <c r="AC291" s="232"/>
    </row>
    <row r="292" spans="3:29" hidden="1" outlineLevel="1" x14ac:dyDescent="0.2">
      <c r="C292" s="232"/>
      <c r="D292" s="187">
        <f t="shared" si="16"/>
        <v>24</v>
      </c>
      <c r="E292" s="187">
        <v>280</v>
      </c>
      <c r="F292" s="232"/>
      <c r="H292" s="246"/>
      <c r="K292" s="232"/>
      <c r="L292" s="241"/>
      <c r="M292" s="232"/>
      <c r="O292" s="232"/>
      <c r="R292" s="232"/>
      <c r="S292" s="241"/>
      <c r="T292" s="232"/>
      <c r="V292" s="232"/>
      <c r="Y292" s="232"/>
      <c r="Z292" s="241">
        <f t="shared" si="17"/>
        <v>500</v>
      </c>
      <c r="AA292" s="232"/>
      <c r="AC292" s="232"/>
    </row>
    <row r="293" spans="3:29" hidden="1" outlineLevel="1" x14ac:dyDescent="0.2">
      <c r="C293" s="232"/>
      <c r="D293" s="187">
        <f t="shared" si="16"/>
        <v>24</v>
      </c>
      <c r="E293" s="187">
        <v>281</v>
      </c>
      <c r="F293" s="232"/>
      <c r="H293" s="246"/>
      <c r="K293" s="232"/>
      <c r="L293" s="241"/>
      <c r="M293" s="232"/>
      <c r="O293" s="232"/>
      <c r="R293" s="232"/>
      <c r="S293" s="241"/>
      <c r="T293" s="232"/>
      <c r="V293" s="232"/>
      <c r="Y293" s="232"/>
      <c r="Z293" s="241">
        <f t="shared" si="17"/>
        <v>500</v>
      </c>
      <c r="AA293" s="232"/>
      <c r="AC293" s="232"/>
    </row>
    <row r="294" spans="3:29" hidden="1" outlineLevel="1" x14ac:dyDescent="0.2">
      <c r="C294" s="232"/>
      <c r="D294" s="187">
        <f t="shared" si="16"/>
        <v>24</v>
      </c>
      <c r="E294" s="187">
        <v>282</v>
      </c>
      <c r="F294" s="232"/>
      <c r="H294" s="246"/>
      <c r="K294" s="232"/>
      <c r="L294" s="241"/>
      <c r="M294" s="232"/>
      <c r="O294" s="232"/>
      <c r="R294" s="232"/>
      <c r="S294" s="241"/>
      <c r="T294" s="232"/>
      <c r="V294" s="232"/>
      <c r="Y294" s="232"/>
      <c r="Z294" s="241">
        <f t="shared" si="17"/>
        <v>500</v>
      </c>
      <c r="AA294" s="232"/>
      <c r="AC294" s="232"/>
    </row>
    <row r="295" spans="3:29" hidden="1" outlineLevel="1" x14ac:dyDescent="0.2">
      <c r="C295" s="232"/>
      <c r="D295" s="187">
        <f t="shared" si="16"/>
        <v>24</v>
      </c>
      <c r="E295" s="187">
        <v>283</v>
      </c>
      <c r="F295" s="232"/>
      <c r="H295" s="246"/>
      <c r="K295" s="232"/>
      <c r="L295" s="241"/>
      <c r="M295" s="232"/>
      <c r="O295" s="232"/>
      <c r="R295" s="232"/>
      <c r="S295" s="241"/>
      <c r="T295" s="232"/>
      <c r="V295" s="232"/>
      <c r="Y295" s="232"/>
      <c r="Z295" s="241">
        <f t="shared" si="17"/>
        <v>500</v>
      </c>
      <c r="AA295" s="232"/>
      <c r="AC295" s="232"/>
    </row>
    <row r="296" spans="3:29" hidden="1" outlineLevel="1" x14ac:dyDescent="0.2">
      <c r="C296" s="232"/>
      <c r="D296" s="187">
        <f t="shared" si="16"/>
        <v>24</v>
      </c>
      <c r="E296" s="187">
        <v>284</v>
      </c>
      <c r="F296" s="232"/>
      <c r="H296" s="246"/>
      <c r="K296" s="232"/>
      <c r="L296" s="241"/>
      <c r="M296" s="232"/>
      <c r="O296" s="232"/>
      <c r="R296" s="232"/>
      <c r="S296" s="241"/>
      <c r="T296" s="232"/>
      <c r="V296" s="232"/>
      <c r="Y296" s="232"/>
      <c r="Z296" s="241">
        <f t="shared" si="17"/>
        <v>500</v>
      </c>
      <c r="AA296" s="232"/>
      <c r="AC296" s="232"/>
    </row>
    <row r="297" spans="3:29" hidden="1" outlineLevel="1" x14ac:dyDescent="0.2">
      <c r="C297" s="232"/>
      <c r="D297" s="187">
        <f t="shared" si="16"/>
        <v>24</v>
      </c>
      <c r="E297" s="187">
        <v>285</v>
      </c>
      <c r="F297" s="232"/>
      <c r="H297" s="246"/>
      <c r="K297" s="232"/>
      <c r="L297" s="241"/>
      <c r="M297" s="232"/>
      <c r="O297" s="232"/>
      <c r="R297" s="232"/>
      <c r="S297" s="241"/>
      <c r="T297" s="232"/>
      <c r="V297" s="232"/>
      <c r="Y297" s="232"/>
      <c r="Z297" s="241">
        <f t="shared" si="17"/>
        <v>500</v>
      </c>
      <c r="AA297" s="232"/>
      <c r="AC297" s="232"/>
    </row>
    <row r="298" spans="3:29" hidden="1" outlineLevel="1" x14ac:dyDescent="0.2">
      <c r="C298" s="232"/>
      <c r="D298" s="187">
        <f t="shared" si="16"/>
        <v>24</v>
      </c>
      <c r="E298" s="187">
        <v>286</v>
      </c>
      <c r="F298" s="232"/>
      <c r="H298" s="246"/>
      <c r="K298" s="232"/>
      <c r="L298" s="241"/>
      <c r="M298" s="232"/>
      <c r="O298" s="232"/>
      <c r="R298" s="232"/>
      <c r="S298" s="241"/>
      <c r="T298" s="232"/>
      <c r="V298" s="232"/>
      <c r="Y298" s="232"/>
      <c r="Z298" s="241">
        <f t="shared" si="17"/>
        <v>500</v>
      </c>
      <c r="AA298" s="232"/>
      <c r="AC298" s="232"/>
    </row>
    <row r="299" spans="3:29" hidden="1" outlineLevel="1" x14ac:dyDescent="0.2">
      <c r="C299" s="232"/>
      <c r="D299" s="187">
        <f t="shared" si="16"/>
        <v>24</v>
      </c>
      <c r="E299" s="187">
        <v>287</v>
      </c>
      <c r="F299" s="232"/>
      <c r="H299" s="246"/>
      <c r="K299" s="232"/>
      <c r="L299" s="241"/>
      <c r="M299" s="232"/>
      <c r="O299" s="232"/>
      <c r="R299" s="232"/>
      <c r="S299" s="241"/>
      <c r="T299" s="232"/>
      <c r="V299" s="232"/>
      <c r="Y299" s="232"/>
      <c r="Z299" s="241">
        <f t="shared" si="17"/>
        <v>500</v>
      </c>
      <c r="AA299" s="232"/>
      <c r="AC299" s="232"/>
    </row>
    <row r="300" spans="3:29" hidden="1" outlineLevel="1" x14ac:dyDescent="0.2">
      <c r="C300" s="232"/>
      <c r="D300" s="187">
        <f t="shared" si="16"/>
        <v>24</v>
      </c>
      <c r="E300" s="187">
        <v>288</v>
      </c>
      <c r="F300" s="232"/>
      <c r="H300" s="246"/>
      <c r="K300" s="232"/>
      <c r="L300" s="241"/>
      <c r="M300" s="232"/>
      <c r="O300" s="232"/>
      <c r="R300" s="232"/>
      <c r="S300" s="241"/>
      <c r="T300" s="232"/>
      <c r="V300" s="232"/>
      <c r="Y300" s="232"/>
      <c r="Z300" s="241">
        <f t="shared" si="17"/>
        <v>500</v>
      </c>
      <c r="AA300" s="232"/>
      <c r="AC300" s="232"/>
    </row>
    <row r="301" spans="3:29" collapsed="1" x14ac:dyDescent="0.2">
      <c r="C301" s="232"/>
      <c r="D301" s="187">
        <f t="shared" si="16"/>
        <v>25</v>
      </c>
      <c r="E301" s="187">
        <v>289</v>
      </c>
      <c r="F301" s="232"/>
      <c r="H301" s="244"/>
      <c r="K301" s="232"/>
      <c r="L301" s="241"/>
      <c r="M301" s="232"/>
      <c r="O301" s="232"/>
      <c r="R301" s="232"/>
      <c r="S301" s="241"/>
      <c r="T301" s="232"/>
      <c r="V301" s="232"/>
      <c r="Y301" s="232"/>
      <c r="Z301" s="241">
        <f t="shared" si="17"/>
        <v>500</v>
      </c>
      <c r="AA301" s="232"/>
      <c r="AC301" s="232"/>
    </row>
    <row r="302" spans="3:29" hidden="1" outlineLevel="1" x14ac:dyDescent="0.2">
      <c r="C302" s="232"/>
      <c r="D302" s="187">
        <f t="shared" si="16"/>
        <v>25</v>
      </c>
      <c r="E302" s="187">
        <v>290</v>
      </c>
      <c r="F302" s="232"/>
      <c r="K302" s="232"/>
      <c r="L302" s="241"/>
      <c r="M302" s="232"/>
      <c r="O302" s="232"/>
      <c r="R302" s="232"/>
      <c r="S302" s="241"/>
      <c r="T302" s="232"/>
      <c r="V302" s="232"/>
      <c r="Y302" s="232"/>
      <c r="Z302" s="241">
        <f t="shared" si="17"/>
        <v>500</v>
      </c>
      <c r="AA302" s="232"/>
      <c r="AC302" s="232"/>
    </row>
    <row r="303" spans="3:29" hidden="1" outlineLevel="1" x14ac:dyDescent="0.2">
      <c r="C303" s="232"/>
      <c r="D303" s="187">
        <f t="shared" si="16"/>
        <v>25</v>
      </c>
      <c r="E303" s="187">
        <v>291</v>
      </c>
      <c r="F303" s="232"/>
      <c r="K303" s="232"/>
      <c r="L303" s="241"/>
      <c r="M303" s="232"/>
      <c r="O303" s="232"/>
      <c r="R303" s="232"/>
      <c r="S303" s="241"/>
      <c r="T303" s="232"/>
      <c r="V303" s="232"/>
      <c r="Y303" s="232"/>
      <c r="Z303" s="241">
        <f t="shared" si="17"/>
        <v>500</v>
      </c>
      <c r="AA303" s="232"/>
      <c r="AC303" s="232"/>
    </row>
    <row r="304" spans="3:29" hidden="1" outlineLevel="1" x14ac:dyDescent="0.2">
      <c r="C304" s="232"/>
      <c r="D304" s="187">
        <f t="shared" si="16"/>
        <v>25</v>
      </c>
      <c r="E304" s="187">
        <v>292</v>
      </c>
      <c r="F304" s="232"/>
      <c r="K304" s="232"/>
      <c r="L304" s="241"/>
      <c r="M304" s="232"/>
      <c r="O304" s="232"/>
      <c r="R304" s="232"/>
      <c r="S304" s="241"/>
      <c r="T304" s="232"/>
      <c r="V304" s="232"/>
      <c r="Y304" s="232"/>
      <c r="Z304" s="241">
        <f t="shared" si="17"/>
        <v>500</v>
      </c>
      <c r="AA304" s="232"/>
      <c r="AC304" s="232"/>
    </row>
    <row r="305" spans="3:29" hidden="1" outlineLevel="1" x14ac:dyDescent="0.2">
      <c r="C305" s="232"/>
      <c r="D305" s="187">
        <f t="shared" si="16"/>
        <v>25</v>
      </c>
      <c r="E305" s="187">
        <v>293</v>
      </c>
      <c r="F305" s="232"/>
      <c r="K305" s="232"/>
      <c r="L305" s="241"/>
      <c r="M305" s="232"/>
      <c r="O305" s="232"/>
      <c r="R305" s="232"/>
      <c r="S305" s="241"/>
      <c r="T305" s="232"/>
      <c r="V305" s="232"/>
      <c r="Y305" s="232"/>
      <c r="Z305" s="241">
        <f t="shared" si="17"/>
        <v>500</v>
      </c>
      <c r="AA305" s="232"/>
      <c r="AC305" s="232"/>
    </row>
    <row r="306" spans="3:29" hidden="1" outlineLevel="1" x14ac:dyDescent="0.2">
      <c r="C306" s="232"/>
      <c r="D306" s="187">
        <f t="shared" si="16"/>
        <v>25</v>
      </c>
      <c r="E306" s="187">
        <v>294</v>
      </c>
      <c r="F306" s="232"/>
      <c r="K306" s="232"/>
      <c r="L306" s="241"/>
      <c r="M306" s="232"/>
      <c r="O306" s="232"/>
      <c r="R306" s="232"/>
      <c r="S306" s="241"/>
      <c r="T306" s="232"/>
      <c r="V306" s="232"/>
      <c r="Y306" s="232"/>
      <c r="Z306" s="241">
        <f t="shared" si="17"/>
        <v>500</v>
      </c>
      <c r="AA306" s="232"/>
      <c r="AC306" s="232"/>
    </row>
    <row r="307" spans="3:29" hidden="1" outlineLevel="1" x14ac:dyDescent="0.2">
      <c r="C307" s="232"/>
      <c r="D307" s="187">
        <f t="shared" si="16"/>
        <v>25</v>
      </c>
      <c r="E307" s="187">
        <v>295</v>
      </c>
      <c r="F307" s="232"/>
      <c r="K307" s="232"/>
      <c r="L307" s="241"/>
      <c r="M307" s="232"/>
      <c r="O307" s="232"/>
      <c r="R307" s="232"/>
      <c r="S307" s="241"/>
      <c r="T307" s="232"/>
      <c r="V307" s="232"/>
      <c r="Y307" s="232"/>
      <c r="Z307" s="241">
        <f t="shared" si="17"/>
        <v>500</v>
      </c>
      <c r="AA307" s="232"/>
      <c r="AC307" s="232"/>
    </row>
    <row r="308" spans="3:29" hidden="1" outlineLevel="1" x14ac:dyDescent="0.2">
      <c r="C308" s="232"/>
      <c r="D308" s="187">
        <f t="shared" si="16"/>
        <v>25</v>
      </c>
      <c r="E308" s="187">
        <v>296</v>
      </c>
      <c r="F308" s="232"/>
      <c r="K308" s="232"/>
      <c r="L308" s="241"/>
      <c r="M308" s="232"/>
      <c r="O308" s="232"/>
      <c r="R308" s="232"/>
      <c r="S308" s="241"/>
      <c r="T308" s="232"/>
      <c r="V308" s="232"/>
      <c r="Y308" s="232"/>
      <c r="Z308" s="241">
        <f t="shared" si="17"/>
        <v>500</v>
      </c>
      <c r="AA308" s="232"/>
      <c r="AC308" s="232"/>
    </row>
    <row r="309" spans="3:29" hidden="1" outlineLevel="1" x14ac:dyDescent="0.2">
      <c r="C309" s="232"/>
      <c r="D309" s="187">
        <f t="shared" si="16"/>
        <v>25</v>
      </c>
      <c r="E309" s="187">
        <v>297</v>
      </c>
      <c r="F309" s="232"/>
      <c r="K309" s="232"/>
      <c r="L309" s="241"/>
      <c r="M309" s="232"/>
      <c r="O309" s="232"/>
      <c r="R309" s="232"/>
      <c r="S309" s="241"/>
      <c r="T309" s="232"/>
      <c r="V309" s="232"/>
      <c r="Y309" s="232"/>
      <c r="Z309" s="241">
        <f t="shared" si="17"/>
        <v>500</v>
      </c>
      <c r="AA309" s="232"/>
      <c r="AC309" s="232"/>
    </row>
    <row r="310" spans="3:29" hidden="1" outlineLevel="1" x14ac:dyDescent="0.2">
      <c r="C310" s="232"/>
      <c r="D310" s="187">
        <f t="shared" si="16"/>
        <v>25</v>
      </c>
      <c r="E310" s="187">
        <v>298</v>
      </c>
      <c r="F310" s="232"/>
      <c r="K310" s="232"/>
      <c r="L310" s="241"/>
      <c r="M310" s="232"/>
      <c r="O310" s="232"/>
      <c r="R310" s="232"/>
      <c r="S310" s="241"/>
      <c r="T310" s="232"/>
      <c r="V310" s="232"/>
      <c r="Y310" s="232"/>
      <c r="Z310" s="241">
        <f t="shared" si="17"/>
        <v>500</v>
      </c>
      <c r="AA310" s="232"/>
      <c r="AC310" s="232"/>
    </row>
    <row r="311" spans="3:29" hidden="1" outlineLevel="1" x14ac:dyDescent="0.2">
      <c r="C311" s="232"/>
      <c r="D311" s="187">
        <f t="shared" si="16"/>
        <v>25</v>
      </c>
      <c r="E311" s="187">
        <v>299</v>
      </c>
      <c r="F311" s="232"/>
      <c r="K311" s="232"/>
      <c r="L311" s="241"/>
      <c r="M311" s="232"/>
      <c r="O311" s="232"/>
      <c r="R311" s="232"/>
      <c r="S311" s="241"/>
      <c r="T311" s="232"/>
      <c r="V311" s="232"/>
      <c r="Y311" s="232"/>
      <c r="Z311" s="241">
        <f t="shared" si="17"/>
        <v>500</v>
      </c>
      <c r="AA311" s="232"/>
      <c r="AC311" s="232"/>
    </row>
    <row r="312" spans="3:29" hidden="1" outlineLevel="1" x14ac:dyDescent="0.2">
      <c r="C312" s="232"/>
      <c r="D312" s="187">
        <f t="shared" si="16"/>
        <v>25</v>
      </c>
      <c r="E312" s="187">
        <v>300</v>
      </c>
      <c r="F312" s="232"/>
      <c r="K312" s="232"/>
      <c r="L312" s="241"/>
      <c r="M312" s="232"/>
      <c r="O312" s="232"/>
      <c r="R312" s="232"/>
      <c r="S312" s="241"/>
      <c r="T312" s="232"/>
      <c r="V312" s="232"/>
      <c r="Y312" s="232"/>
      <c r="Z312" s="241">
        <f t="shared" si="17"/>
        <v>500</v>
      </c>
      <c r="AA312" s="232"/>
      <c r="AC312" s="232"/>
    </row>
    <row r="313" spans="3:29" collapsed="1" x14ac:dyDescent="0.2">
      <c r="C313" s="232"/>
      <c r="D313" s="232"/>
      <c r="E313" s="232"/>
      <c r="F313" s="232"/>
      <c r="K313" s="232"/>
      <c r="L313" s="232"/>
      <c r="M313" s="232"/>
      <c r="N313" s="232"/>
      <c r="O313" s="232"/>
      <c r="R313" s="232"/>
      <c r="S313" s="232"/>
      <c r="T313" s="232"/>
      <c r="U313" s="232"/>
      <c r="V313" s="232"/>
      <c r="Y313" s="232"/>
      <c r="Z313" s="232"/>
      <c r="AA313" s="232"/>
      <c r="AB313" s="232"/>
      <c r="AC313" s="23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P1048293"/>
  <sheetViews>
    <sheetView workbookViewId="0">
      <selection activeCell="J8" sqref="J8"/>
    </sheetView>
  </sheetViews>
  <sheetFormatPr defaultColWidth="8.85546875" defaultRowHeight="12.75" x14ac:dyDescent="0.2"/>
  <cols>
    <col min="1" max="1" width="18.7109375" bestFit="1" customWidth="1"/>
    <col min="2" max="2" width="5" customWidth="1"/>
    <col min="3" max="3" width="2.42578125" customWidth="1"/>
    <col min="4" max="4" width="5.42578125" customWidth="1"/>
    <col min="5" max="5" width="6.140625" bestFit="1" customWidth="1"/>
    <col min="6" max="6" width="2.42578125" customWidth="1"/>
    <col min="7" max="8" width="3.7109375" customWidth="1"/>
    <col min="9" max="9" width="2.42578125" customWidth="1"/>
    <col min="10" max="10" width="8.7109375" customWidth="1"/>
    <col min="11" max="11" width="2.42578125" customWidth="1"/>
    <col min="12" max="12" width="8.7109375" customWidth="1"/>
    <col min="13" max="13" width="2.42578125" customWidth="1"/>
    <col min="14" max="14" width="3.7109375" customWidth="1"/>
    <col min="15" max="15" width="3.85546875" customWidth="1"/>
    <col min="16" max="16" width="2.42578125" customWidth="1"/>
    <col min="17" max="17" width="8.7109375" customWidth="1"/>
    <col min="18" max="18" width="2.42578125" customWidth="1"/>
    <col min="19" max="19" width="8.7109375" customWidth="1"/>
    <col min="20" max="20" width="2.42578125" customWidth="1"/>
    <col min="21" max="21" width="3.7109375" customWidth="1"/>
    <col min="22" max="22" width="3.85546875" customWidth="1"/>
    <col min="23" max="23" width="2.42578125" customWidth="1"/>
    <col min="24" max="24" width="8.7109375" customWidth="1"/>
    <col min="25" max="25" width="2.42578125" customWidth="1"/>
    <col min="26" max="26" width="8.7109375" customWidth="1"/>
    <col min="27" max="27" width="2.42578125" customWidth="1"/>
    <col min="28" max="28" width="3.7109375" customWidth="1"/>
    <col min="29" max="29" width="3.85546875" customWidth="1"/>
    <col min="30" max="30" width="2.42578125" customWidth="1"/>
    <col min="31" max="31" width="8.7109375" customWidth="1"/>
    <col min="32" max="32" width="2.42578125" customWidth="1"/>
    <col min="33" max="33" width="8.7109375" customWidth="1"/>
    <col min="34" max="34" width="2.42578125" customWidth="1"/>
    <col min="35" max="35" width="3.7109375" customWidth="1"/>
    <col min="36" max="36" width="3.85546875" customWidth="1"/>
    <col min="37" max="37" width="2.42578125" customWidth="1"/>
    <col min="38" max="38" width="8.7109375" customWidth="1"/>
    <col min="39" max="39" width="2.42578125" customWidth="1"/>
    <col min="40" max="40" width="8.7109375" customWidth="1"/>
    <col min="41" max="41" width="2.42578125" customWidth="1"/>
    <col min="42" max="42" width="3.7109375" customWidth="1"/>
    <col min="43" max="43" width="3.85546875" customWidth="1"/>
  </cols>
  <sheetData>
    <row r="1" spans="1:68" s="46" customFormat="1" ht="24" x14ac:dyDescent="0.2">
      <c r="A1" s="42" t="s">
        <v>105</v>
      </c>
      <c r="B1" s="43">
        <v>0.08</v>
      </c>
      <c r="C1" s="44"/>
      <c r="D1" s="45" t="s">
        <v>78</v>
      </c>
      <c r="E1" s="45" t="s">
        <v>64</v>
      </c>
      <c r="F1" s="44"/>
      <c r="I1" s="44"/>
      <c r="J1" s="47" t="s">
        <v>89</v>
      </c>
      <c r="K1" s="44"/>
      <c r="L1" s="48" t="s">
        <v>90</v>
      </c>
      <c r="M1" s="44"/>
      <c r="P1" s="44"/>
      <c r="Q1" s="47" t="s">
        <v>89</v>
      </c>
      <c r="R1" s="44"/>
      <c r="S1" s="48" t="s">
        <v>90</v>
      </c>
      <c r="T1" s="44"/>
      <c r="W1" s="44"/>
      <c r="X1" s="47" t="s">
        <v>89</v>
      </c>
      <c r="Y1" s="44"/>
      <c r="Z1" s="48" t="s">
        <v>90</v>
      </c>
      <c r="AA1" s="44"/>
      <c r="AD1" s="44"/>
      <c r="AE1" s="47" t="s">
        <v>89</v>
      </c>
      <c r="AF1" s="44"/>
      <c r="AG1" s="48" t="s">
        <v>90</v>
      </c>
      <c r="AH1" s="44"/>
      <c r="AK1" s="44"/>
      <c r="AL1" s="47" t="s">
        <v>89</v>
      </c>
      <c r="AM1" s="44"/>
      <c r="AN1" s="48" t="s">
        <v>90</v>
      </c>
      <c r="AO1" s="44"/>
    </row>
    <row r="2" spans="1:68" s="50" customFormat="1" ht="12" x14ac:dyDescent="0.2">
      <c r="A2" s="49"/>
      <c r="B2" s="49"/>
      <c r="C2" s="49"/>
      <c r="D2" s="49"/>
      <c r="E2" s="49"/>
      <c r="F2" s="49"/>
      <c r="I2" s="49"/>
      <c r="J2" s="49">
        <v>5</v>
      </c>
      <c r="K2" s="49"/>
      <c r="L2" s="49">
        <v>5</v>
      </c>
      <c r="M2" s="49"/>
      <c r="O2" s="45"/>
      <c r="P2" s="49"/>
      <c r="Q2" s="49">
        <v>10</v>
      </c>
      <c r="R2" s="49"/>
      <c r="S2" s="49">
        <v>10</v>
      </c>
      <c r="T2" s="49"/>
      <c r="V2" s="45"/>
      <c r="W2" s="49"/>
      <c r="X2" s="49">
        <v>15</v>
      </c>
      <c r="Y2" s="49"/>
      <c r="Z2" s="49">
        <v>15</v>
      </c>
      <c r="AA2" s="49"/>
      <c r="AC2" s="45"/>
      <c r="AD2" s="49"/>
      <c r="AE2" s="49">
        <v>20</v>
      </c>
      <c r="AF2" s="49"/>
      <c r="AG2" s="49">
        <v>20</v>
      </c>
      <c r="AH2" s="49"/>
      <c r="AJ2" s="45"/>
      <c r="AK2" s="49"/>
      <c r="AL2" s="49">
        <v>25</v>
      </c>
      <c r="AM2" s="49"/>
      <c r="AN2" s="49">
        <v>25</v>
      </c>
      <c r="AO2" s="49"/>
      <c r="AQ2" s="45"/>
    </row>
    <row r="3" spans="1:68" s="52" customFormat="1" ht="12" x14ac:dyDescent="0.2">
      <c r="A3" s="51"/>
      <c r="C3" s="44"/>
      <c r="E3" s="42"/>
      <c r="F3" s="44"/>
      <c r="G3" s="53"/>
      <c r="H3" s="53"/>
      <c r="I3" s="44"/>
      <c r="J3" s="54"/>
      <c r="K3" s="44"/>
      <c r="L3" s="53"/>
      <c r="M3" s="44"/>
      <c r="N3" s="53"/>
      <c r="O3" s="42"/>
      <c r="P3" s="44"/>
      <c r="Q3" s="54"/>
      <c r="R3" s="44"/>
      <c r="S3" s="53"/>
      <c r="T3" s="44"/>
      <c r="U3" s="53"/>
      <c r="V3" s="42"/>
      <c r="W3" s="44"/>
      <c r="X3" s="54"/>
      <c r="Y3" s="44"/>
      <c r="Z3" s="53"/>
      <c r="AA3" s="44"/>
      <c r="AB3" s="53"/>
      <c r="AC3" s="42"/>
      <c r="AD3" s="44"/>
      <c r="AE3" s="54"/>
      <c r="AF3" s="44"/>
      <c r="AG3" s="53"/>
      <c r="AH3" s="44"/>
      <c r="AI3" s="53"/>
      <c r="AJ3" s="42"/>
      <c r="AK3" s="44"/>
      <c r="AL3" s="54"/>
      <c r="AM3" s="44"/>
      <c r="AN3" s="53"/>
      <c r="AO3" s="44"/>
      <c r="AP3" s="53"/>
      <c r="AQ3" s="42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</row>
    <row r="4" spans="1:68" s="11" customFormat="1" x14ac:dyDescent="0.2">
      <c r="A4" s="12" t="s">
        <v>109</v>
      </c>
      <c r="C4" s="32"/>
      <c r="E4" s="12"/>
      <c r="F4" s="32"/>
      <c r="G4" s="13"/>
      <c r="H4" s="13"/>
      <c r="I4" s="32"/>
      <c r="J4" s="15">
        <f>10000*J2</f>
        <v>50000</v>
      </c>
      <c r="K4" s="32"/>
      <c r="L4" s="15">
        <f>10000*L2</f>
        <v>50000</v>
      </c>
      <c r="M4" s="32"/>
      <c r="N4" s="13"/>
      <c r="O4" s="12"/>
      <c r="P4" s="32"/>
      <c r="Q4" s="15">
        <f>10000*Q2</f>
        <v>100000</v>
      </c>
      <c r="R4" s="32"/>
      <c r="S4" s="15">
        <f>10000*S2</f>
        <v>100000</v>
      </c>
      <c r="T4" s="32"/>
      <c r="U4" s="13"/>
      <c r="V4" s="12"/>
      <c r="W4" s="32"/>
      <c r="X4" s="15">
        <f>10000*X2</f>
        <v>150000</v>
      </c>
      <c r="Y4" s="32"/>
      <c r="Z4" s="15">
        <f>10000*Z2</f>
        <v>150000</v>
      </c>
      <c r="AA4" s="32"/>
      <c r="AB4" s="13"/>
      <c r="AC4" s="12"/>
      <c r="AD4" s="32"/>
      <c r="AE4" s="15">
        <f>10000*AE2</f>
        <v>200000</v>
      </c>
      <c r="AF4" s="32"/>
      <c r="AG4" s="15">
        <f>10000*AG2</f>
        <v>200000</v>
      </c>
      <c r="AH4" s="32"/>
      <c r="AI4" s="13"/>
      <c r="AJ4" s="12"/>
      <c r="AK4" s="32"/>
      <c r="AL4" s="15">
        <f>10000*AL2</f>
        <v>250000</v>
      </c>
      <c r="AM4" s="32"/>
      <c r="AN4" s="15">
        <f>10000*AN2</f>
        <v>250000</v>
      </c>
      <c r="AO4" s="32"/>
      <c r="AP4" s="13"/>
      <c r="AQ4" s="12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</row>
    <row r="5" spans="1:68" s="11" customFormat="1" x14ac:dyDescent="0.2">
      <c r="A5" s="12" t="s">
        <v>106</v>
      </c>
      <c r="C5" s="32"/>
      <c r="E5" s="12"/>
      <c r="F5" s="32"/>
      <c r="G5" s="13"/>
      <c r="H5" s="13"/>
      <c r="I5" s="32"/>
      <c r="J5" s="39">
        <f>J2*12/18</f>
        <v>3.3333333333333335</v>
      </c>
      <c r="K5" s="32"/>
      <c r="L5" s="39">
        <v>1</v>
      </c>
      <c r="M5" s="32"/>
      <c r="N5" s="13"/>
      <c r="O5" s="12"/>
      <c r="P5" s="32"/>
      <c r="Q5" s="39">
        <f>Q2*12/18</f>
        <v>6.666666666666667</v>
      </c>
      <c r="R5" s="32"/>
      <c r="S5" s="39">
        <v>1</v>
      </c>
      <c r="T5" s="32"/>
      <c r="U5" s="13"/>
      <c r="V5" s="12"/>
      <c r="W5" s="32"/>
      <c r="X5" s="39">
        <f>X2*12/18</f>
        <v>10</v>
      </c>
      <c r="Y5" s="32"/>
      <c r="Z5" s="39">
        <v>1</v>
      </c>
      <c r="AA5" s="32"/>
      <c r="AB5" s="13"/>
      <c r="AC5" s="12"/>
      <c r="AD5" s="32"/>
      <c r="AE5" s="39">
        <f>AE2*12/18</f>
        <v>13.333333333333334</v>
      </c>
      <c r="AF5" s="32"/>
      <c r="AG5" s="39">
        <v>1</v>
      </c>
      <c r="AH5" s="32"/>
      <c r="AI5" s="13"/>
      <c r="AJ5" s="12"/>
      <c r="AK5" s="32"/>
      <c r="AL5" s="39">
        <f>AL2*12/18</f>
        <v>16.666666666666668</v>
      </c>
      <c r="AM5" s="32"/>
      <c r="AN5" s="39">
        <v>1</v>
      </c>
      <c r="AO5" s="32"/>
      <c r="AP5" s="13"/>
      <c r="AQ5" s="12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</row>
    <row r="6" spans="1:68" s="11" customFormat="1" x14ac:dyDescent="0.2">
      <c r="A6" s="12"/>
      <c r="C6" s="32"/>
      <c r="E6" s="12"/>
      <c r="F6" s="32"/>
      <c r="G6" s="13"/>
      <c r="H6" s="13"/>
      <c r="I6" s="32"/>
      <c r="J6" s="38"/>
      <c r="K6" s="32"/>
      <c r="L6" s="13"/>
      <c r="M6" s="32"/>
      <c r="N6" s="13"/>
      <c r="O6" s="12"/>
      <c r="P6" s="32"/>
      <c r="Q6" s="38"/>
      <c r="R6" s="32"/>
      <c r="S6" s="13"/>
      <c r="T6" s="32"/>
      <c r="U6" s="13"/>
      <c r="V6" s="12"/>
      <c r="W6" s="32"/>
      <c r="X6" s="38"/>
      <c r="Y6" s="32"/>
      <c r="Z6" s="13"/>
      <c r="AA6" s="32"/>
      <c r="AB6" s="13"/>
      <c r="AC6" s="12"/>
      <c r="AD6" s="32"/>
      <c r="AE6" s="38"/>
      <c r="AF6" s="32"/>
      <c r="AG6" s="13"/>
      <c r="AH6" s="32"/>
      <c r="AI6" s="13"/>
      <c r="AJ6" s="12"/>
      <c r="AK6" s="32"/>
      <c r="AL6" s="38"/>
      <c r="AM6" s="32"/>
      <c r="AN6" s="13"/>
      <c r="AO6" s="32"/>
      <c r="AP6" s="13"/>
      <c r="AQ6" s="12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</row>
    <row r="7" spans="1:68" s="11" customFormat="1" x14ac:dyDescent="0.2">
      <c r="A7" s="12" t="s">
        <v>107</v>
      </c>
      <c r="C7" s="32"/>
      <c r="E7" s="12"/>
      <c r="F7" s="32"/>
      <c r="G7" s="13"/>
      <c r="H7" s="13"/>
      <c r="I7" s="32"/>
      <c r="J7" s="15">
        <f>J4/J5</f>
        <v>15000</v>
      </c>
      <c r="K7" s="32"/>
      <c r="L7" s="15">
        <f>L4/L5</f>
        <v>50000</v>
      </c>
      <c r="M7" s="32"/>
      <c r="N7" s="13"/>
      <c r="O7" s="12"/>
      <c r="P7" s="32"/>
      <c r="Q7" s="15">
        <f>Q4/Q5</f>
        <v>15000</v>
      </c>
      <c r="R7" s="32"/>
      <c r="S7" s="15">
        <f>S4/S5</f>
        <v>100000</v>
      </c>
      <c r="T7" s="32"/>
      <c r="U7" s="13"/>
      <c r="V7" s="12"/>
      <c r="W7" s="32"/>
      <c r="X7" s="15">
        <f>X4/X5</f>
        <v>15000</v>
      </c>
      <c r="Y7" s="32"/>
      <c r="Z7" s="15">
        <f>Z4/Z5</f>
        <v>150000</v>
      </c>
      <c r="AA7" s="32"/>
      <c r="AB7" s="13"/>
      <c r="AC7" s="12"/>
      <c r="AD7" s="32"/>
      <c r="AE7" s="15">
        <f>AE4/AE5</f>
        <v>15000</v>
      </c>
      <c r="AF7" s="32"/>
      <c r="AG7" s="15">
        <f>AG4/AG5</f>
        <v>200000</v>
      </c>
      <c r="AH7" s="32"/>
      <c r="AI7" s="13"/>
      <c r="AJ7" s="12"/>
      <c r="AK7" s="32"/>
      <c r="AL7" s="15">
        <f>AL4/AL5</f>
        <v>14999.999999999998</v>
      </c>
      <c r="AM7" s="32"/>
      <c r="AN7" s="15">
        <f>AN4/AN5</f>
        <v>250000</v>
      </c>
      <c r="AO7" s="32"/>
      <c r="AP7" s="13"/>
      <c r="AQ7" s="12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</row>
    <row r="8" spans="1:68" s="11" customFormat="1" x14ac:dyDescent="0.2">
      <c r="A8" s="12" t="s">
        <v>104</v>
      </c>
      <c r="C8" s="32"/>
      <c r="E8" s="12"/>
      <c r="F8" s="32"/>
      <c r="G8" s="13"/>
      <c r="H8" s="13"/>
      <c r="I8" s="32"/>
      <c r="J8" s="15">
        <f>NPV($B$1/12*18,J14:J29)+J13</f>
        <v>43909.666545189495</v>
      </c>
      <c r="K8" s="32"/>
      <c r="L8" s="15"/>
      <c r="M8" s="32"/>
      <c r="N8" s="13"/>
      <c r="O8" s="12"/>
      <c r="P8" s="32"/>
      <c r="Q8" s="15">
        <f>NPV($B$1/12*18,Q14:Q29)+Q13</f>
        <v>74137.954246948269</v>
      </c>
      <c r="R8" s="32"/>
      <c r="S8" s="15"/>
      <c r="T8" s="32"/>
      <c r="U8" s="13"/>
      <c r="V8" s="12"/>
      <c r="W8" s="32"/>
      <c r="X8" s="15">
        <f>NPV($B$1/12*18,X14:X29)+X13</f>
        <v>94923.746877302503</v>
      </c>
      <c r="Y8" s="32"/>
      <c r="Z8" s="15"/>
      <c r="AA8" s="32"/>
      <c r="AB8" s="13"/>
      <c r="AC8" s="12"/>
      <c r="AD8" s="32"/>
      <c r="AE8" s="15">
        <f>NPV($B$1/12*18,AE14:AE29)+AE13</f>
        <v>109061.48433247536</v>
      </c>
      <c r="AF8" s="32"/>
      <c r="AG8" s="15"/>
      <c r="AH8" s="32"/>
      <c r="AI8" s="13"/>
      <c r="AJ8" s="12"/>
      <c r="AK8" s="32"/>
      <c r="AL8" s="15">
        <f>NPV($B$1/12*18,AL14:AL29)+AL13</f>
        <v>118794.18396040532</v>
      </c>
      <c r="AM8" s="32"/>
      <c r="AN8" s="15"/>
      <c r="AO8" s="32"/>
      <c r="AP8" s="13"/>
      <c r="AQ8" s="12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</row>
    <row r="9" spans="1:68" s="11" customFormat="1" x14ac:dyDescent="0.2">
      <c r="A9" s="12" t="s">
        <v>108</v>
      </c>
      <c r="C9" s="32"/>
      <c r="E9" s="12"/>
      <c r="F9" s="32"/>
      <c r="G9" s="13"/>
      <c r="H9" s="13"/>
      <c r="I9" s="32"/>
      <c r="J9" s="38"/>
      <c r="K9" s="32"/>
      <c r="L9" s="15">
        <f>L7-J8</f>
        <v>6090.3334548105049</v>
      </c>
      <c r="M9" s="32"/>
      <c r="N9" s="13"/>
      <c r="O9" s="12"/>
      <c r="P9" s="32"/>
      <c r="Q9" s="38"/>
      <c r="R9" s="32"/>
      <c r="S9" s="15">
        <f>S7-Q8</f>
        <v>25862.045753051731</v>
      </c>
      <c r="T9" s="32"/>
      <c r="U9" s="13"/>
      <c r="V9" s="12"/>
      <c r="W9" s="32"/>
      <c r="X9" s="38"/>
      <c r="Y9" s="32"/>
      <c r="Z9" s="15">
        <f>Z7-X8</f>
        <v>55076.253122697497</v>
      </c>
      <c r="AA9" s="32"/>
      <c r="AB9" s="13"/>
      <c r="AC9" s="12"/>
      <c r="AD9" s="32"/>
      <c r="AE9" s="38"/>
      <c r="AF9" s="32"/>
      <c r="AG9" s="15">
        <f>AG7-AE8</f>
        <v>90938.51566752464</v>
      </c>
      <c r="AH9" s="32"/>
      <c r="AI9" s="13"/>
      <c r="AJ9" s="12"/>
      <c r="AK9" s="32"/>
      <c r="AL9" s="38"/>
      <c r="AM9" s="32"/>
      <c r="AN9" s="15">
        <f>AN7-AL8</f>
        <v>131205.81603959468</v>
      </c>
      <c r="AO9" s="32"/>
      <c r="AP9" s="13"/>
      <c r="AQ9" s="12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</row>
    <row r="10" spans="1:68" s="11" customFormat="1" x14ac:dyDescent="0.2">
      <c r="A10" s="12"/>
      <c r="C10" s="32"/>
      <c r="E10" s="12"/>
      <c r="F10" s="32"/>
      <c r="G10" s="13"/>
      <c r="H10" s="13"/>
      <c r="I10" s="32"/>
      <c r="J10" s="38"/>
      <c r="K10" s="32"/>
      <c r="L10" s="13"/>
      <c r="M10" s="32"/>
      <c r="N10" s="13"/>
      <c r="O10" s="12"/>
      <c r="P10" s="32"/>
      <c r="Q10" s="38"/>
      <c r="R10" s="32"/>
      <c r="S10" s="13"/>
      <c r="T10" s="32"/>
      <c r="U10" s="13"/>
      <c r="V10" s="12"/>
      <c r="W10" s="32"/>
      <c r="X10" s="38"/>
      <c r="Y10" s="32"/>
      <c r="Z10" s="13"/>
      <c r="AA10" s="32"/>
      <c r="AB10" s="13"/>
      <c r="AC10" s="12"/>
      <c r="AD10" s="32"/>
      <c r="AE10" s="38"/>
      <c r="AF10" s="32"/>
      <c r="AG10" s="13"/>
      <c r="AH10" s="32"/>
      <c r="AI10" s="13"/>
      <c r="AJ10" s="12"/>
      <c r="AK10" s="32"/>
      <c r="AL10" s="38"/>
      <c r="AM10" s="32"/>
      <c r="AN10" s="13"/>
      <c r="AO10" s="32"/>
      <c r="AP10" s="13"/>
      <c r="AQ10" s="12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</row>
    <row r="11" spans="1:68" x14ac:dyDescent="0.2">
      <c r="A11" s="40" t="s">
        <v>110</v>
      </c>
      <c r="B11" s="41"/>
      <c r="C11" s="41"/>
      <c r="D11" s="41"/>
      <c r="E11" s="41"/>
      <c r="F11" s="41"/>
      <c r="G11" s="41"/>
      <c r="H11" s="41"/>
      <c r="I11" s="41"/>
      <c r="J11" s="34">
        <f>SUM(J13:J1048576)</f>
        <v>50000</v>
      </c>
      <c r="K11" s="41"/>
      <c r="L11" s="34">
        <f>SUM(L13:L1048576)</f>
        <v>50000</v>
      </c>
      <c r="M11" s="41"/>
      <c r="N11" s="41"/>
      <c r="O11" s="40"/>
      <c r="P11" s="41"/>
      <c r="Q11" s="34">
        <f>SUM(Q13:Q1048576)</f>
        <v>100000</v>
      </c>
      <c r="R11" s="41"/>
      <c r="S11" s="34">
        <f>SUM(S13:S1048576)</f>
        <v>100000</v>
      </c>
      <c r="T11" s="41"/>
      <c r="U11" s="41"/>
      <c r="V11" s="40"/>
      <c r="W11" s="41"/>
      <c r="X11" s="34">
        <f>SUM(X13:X1048576)</f>
        <v>150000</v>
      </c>
      <c r="Y11" s="41"/>
      <c r="Z11" s="34">
        <f>SUM(Z13:Z1048576)</f>
        <v>150000</v>
      </c>
      <c r="AA11" s="41"/>
      <c r="AB11" s="41"/>
      <c r="AC11" s="40"/>
      <c r="AD11" s="41"/>
      <c r="AE11" s="34">
        <f>SUM(AE13:AE1048576)</f>
        <v>200000</v>
      </c>
      <c r="AF11" s="41"/>
      <c r="AG11" s="34">
        <f>SUM(AG13:AG1048576)</f>
        <v>200000</v>
      </c>
      <c r="AH11" s="41"/>
      <c r="AI11" s="41"/>
      <c r="AJ11" s="40"/>
      <c r="AK11" s="41"/>
      <c r="AL11" s="34">
        <f>SUM(AL13:AL1048576)</f>
        <v>249999.99999999997</v>
      </c>
      <c r="AM11" s="41"/>
      <c r="AN11" s="34">
        <f>SUM(AN13:AN1048576)</f>
        <v>250000</v>
      </c>
      <c r="AO11" s="41"/>
      <c r="AP11" s="41"/>
      <c r="AQ11" s="40"/>
    </row>
    <row r="12" spans="1:68" x14ac:dyDescent="0.2">
      <c r="C12" s="32"/>
      <c r="D12" s="32"/>
      <c r="E12" s="32"/>
      <c r="F12" s="32"/>
      <c r="I12" s="32"/>
      <c r="J12" s="32"/>
      <c r="K12" s="32"/>
      <c r="L12" s="32"/>
      <c r="M12" s="32"/>
      <c r="O12" s="12"/>
      <c r="P12" s="32"/>
      <c r="Q12" s="32"/>
      <c r="R12" s="32"/>
      <c r="S12" s="32"/>
      <c r="T12" s="32"/>
      <c r="V12" s="12"/>
      <c r="W12" s="32"/>
      <c r="X12" s="32"/>
      <c r="Y12" s="32"/>
      <c r="Z12" s="32"/>
      <c r="AA12" s="32"/>
      <c r="AC12" s="12"/>
      <c r="AD12" s="32"/>
      <c r="AE12" s="32"/>
      <c r="AF12" s="32"/>
      <c r="AG12" s="32"/>
      <c r="AH12" s="32"/>
      <c r="AJ12" s="12"/>
      <c r="AK12" s="32"/>
      <c r="AL12" s="32"/>
      <c r="AM12" s="32"/>
      <c r="AN12" s="32"/>
      <c r="AO12" s="32"/>
      <c r="AQ12" s="12"/>
    </row>
    <row r="13" spans="1:68" x14ac:dyDescent="0.2">
      <c r="C13" s="33"/>
      <c r="D13" s="14">
        <f t="shared" ref="D13:D29" si="0">ROUNDUP(E13/12,0)</f>
        <v>1</v>
      </c>
      <c r="E13" s="14">
        <v>1</v>
      </c>
      <c r="F13" s="33"/>
      <c r="I13" s="33"/>
      <c r="J13" s="15">
        <f>IF(D13&lt;=J$5,J7,1)</f>
        <v>15000</v>
      </c>
      <c r="K13" s="33"/>
      <c r="L13" s="37">
        <f>L7</f>
        <v>50000</v>
      </c>
      <c r="M13" s="33"/>
      <c r="O13" s="14"/>
      <c r="P13" s="33"/>
      <c r="Q13" s="35">
        <f t="shared" ref="Q13:Q18" si="1">Q$7</f>
        <v>15000</v>
      </c>
      <c r="R13" s="33"/>
      <c r="S13" s="37">
        <f>S7</f>
        <v>100000</v>
      </c>
      <c r="T13" s="33"/>
      <c r="V13" s="14"/>
      <c r="W13" s="33"/>
      <c r="X13" s="35">
        <f t="shared" ref="X13:X22" si="2">X$7</f>
        <v>15000</v>
      </c>
      <c r="Y13" s="33"/>
      <c r="Z13" s="37">
        <f>Z7</f>
        <v>150000</v>
      </c>
      <c r="AA13" s="33"/>
      <c r="AC13" s="14"/>
      <c r="AD13" s="33"/>
      <c r="AE13" s="35">
        <f t="shared" ref="AE13:AE25" si="3">AE$7</f>
        <v>15000</v>
      </c>
      <c r="AF13" s="33"/>
      <c r="AG13" s="37">
        <f>AG7</f>
        <v>200000</v>
      </c>
      <c r="AH13" s="33"/>
      <c r="AJ13" s="14"/>
      <c r="AK13" s="33"/>
      <c r="AL13" s="35">
        <f t="shared" ref="AL13:AL28" si="4">AL$7</f>
        <v>14999.999999999998</v>
      </c>
      <c r="AM13" s="33"/>
      <c r="AN13" s="37">
        <f>AN7</f>
        <v>250000</v>
      </c>
      <c r="AO13" s="33"/>
      <c r="AQ13" s="14"/>
    </row>
    <row r="14" spans="1:68" x14ac:dyDescent="0.2">
      <c r="C14" s="32"/>
      <c r="D14" s="14">
        <f t="shared" si="0"/>
        <v>2</v>
      </c>
      <c r="E14" s="14">
        <v>19</v>
      </c>
      <c r="F14" s="32"/>
      <c r="I14" s="32"/>
      <c r="J14" s="15">
        <f>J$7</f>
        <v>15000</v>
      </c>
      <c r="K14" s="32"/>
      <c r="L14" s="15"/>
      <c r="M14" s="32"/>
      <c r="O14" s="14"/>
      <c r="P14" s="32"/>
      <c r="Q14" s="15">
        <f t="shared" si="1"/>
        <v>15000</v>
      </c>
      <c r="R14" s="32"/>
      <c r="S14" s="15"/>
      <c r="T14" s="32"/>
      <c r="V14" s="14"/>
      <c r="W14" s="32"/>
      <c r="X14" s="15">
        <f t="shared" si="2"/>
        <v>15000</v>
      </c>
      <c r="Y14" s="32"/>
      <c r="Z14" s="15"/>
      <c r="AA14" s="32"/>
      <c r="AC14" s="14"/>
      <c r="AD14" s="32"/>
      <c r="AE14" s="15">
        <f t="shared" si="3"/>
        <v>15000</v>
      </c>
      <c r="AF14" s="32"/>
      <c r="AG14" s="15"/>
      <c r="AH14" s="32"/>
      <c r="AJ14" s="14"/>
      <c r="AK14" s="32"/>
      <c r="AL14" s="15">
        <f t="shared" si="4"/>
        <v>14999.999999999998</v>
      </c>
      <c r="AM14" s="32"/>
      <c r="AN14" s="15"/>
      <c r="AO14" s="32"/>
      <c r="AQ14" s="14"/>
    </row>
    <row r="15" spans="1:68" x14ac:dyDescent="0.2">
      <c r="C15" s="32"/>
      <c r="D15" s="14">
        <f t="shared" si="0"/>
        <v>4</v>
      </c>
      <c r="E15" s="14">
        <v>37</v>
      </c>
      <c r="F15" s="32"/>
      <c r="I15" s="32"/>
      <c r="J15" s="15">
        <f>J$7</f>
        <v>15000</v>
      </c>
      <c r="K15" s="32"/>
      <c r="L15" s="15"/>
      <c r="M15" s="32"/>
      <c r="O15" s="14"/>
      <c r="P15" s="32"/>
      <c r="Q15" s="15">
        <f t="shared" si="1"/>
        <v>15000</v>
      </c>
      <c r="R15" s="32"/>
      <c r="S15" s="15"/>
      <c r="T15" s="32"/>
      <c r="V15" s="14"/>
      <c r="W15" s="32"/>
      <c r="X15" s="15">
        <f t="shared" si="2"/>
        <v>15000</v>
      </c>
      <c r="Y15" s="32"/>
      <c r="Z15" s="15"/>
      <c r="AA15" s="32"/>
      <c r="AC15" s="14"/>
      <c r="AD15" s="32"/>
      <c r="AE15" s="15">
        <f t="shared" si="3"/>
        <v>15000</v>
      </c>
      <c r="AF15" s="32"/>
      <c r="AG15" s="15"/>
      <c r="AH15" s="32"/>
      <c r="AJ15" s="14"/>
      <c r="AK15" s="32"/>
      <c r="AL15" s="15">
        <f t="shared" si="4"/>
        <v>14999.999999999998</v>
      </c>
      <c r="AM15" s="32"/>
      <c r="AN15" s="15"/>
      <c r="AO15" s="32"/>
      <c r="AQ15" s="14"/>
    </row>
    <row r="16" spans="1:68" x14ac:dyDescent="0.2">
      <c r="C16" s="32"/>
      <c r="D16" s="14">
        <f t="shared" si="0"/>
        <v>5</v>
      </c>
      <c r="E16" s="14">
        <v>55</v>
      </c>
      <c r="F16" s="32"/>
      <c r="I16" s="32"/>
      <c r="J16" s="36">
        <f>J$7/3*1</f>
        <v>5000</v>
      </c>
      <c r="K16" s="32"/>
      <c r="L16" s="15"/>
      <c r="M16" s="32"/>
      <c r="O16" s="14"/>
      <c r="P16" s="32"/>
      <c r="Q16" s="15">
        <f t="shared" si="1"/>
        <v>15000</v>
      </c>
      <c r="R16" s="32"/>
      <c r="S16" s="15"/>
      <c r="T16" s="32"/>
      <c r="V16" s="14"/>
      <c r="W16" s="32"/>
      <c r="X16" s="15">
        <f t="shared" si="2"/>
        <v>15000</v>
      </c>
      <c r="Y16" s="32"/>
      <c r="Z16" s="15"/>
      <c r="AA16" s="32"/>
      <c r="AC16" s="14"/>
      <c r="AD16" s="32"/>
      <c r="AE16" s="15">
        <f t="shared" si="3"/>
        <v>15000</v>
      </c>
      <c r="AF16" s="32"/>
      <c r="AG16" s="15"/>
      <c r="AH16" s="32"/>
      <c r="AJ16" s="14"/>
      <c r="AK16" s="32"/>
      <c r="AL16" s="15">
        <f t="shared" si="4"/>
        <v>14999.999999999998</v>
      </c>
      <c r="AM16" s="32"/>
      <c r="AN16" s="15"/>
      <c r="AO16" s="32"/>
      <c r="AQ16" s="14"/>
    </row>
    <row r="17" spans="3:41" x14ac:dyDescent="0.2">
      <c r="C17" s="32"/>
      <c r="D17" s="14">
        <f t="shared" si="0"/>
        <v>7</v>
      </c>
      <c r="E17" s="14">
        <v>73</v>
      </c>
      <c r="F17" s="32"/>
      <c r="I17" s="32"/>
      <c r="J17" s="15"/>
      <c r="K17" s="32"/>
      <c r="L17" s="15"/>
      <c r="M17" s="32"/>
      <c r="P17" s="32"/>
      <c r="Q17" s="15">
        <f t="shared" si="1"/>
        <v>15000</v>
      </c>
      <c r="R17" s="32"/>
      <c r="S17" s="15"/>
      <c r="T17" s="32"/>
      <c r="W17" s="32"/>
      <c r="X17" s="15">
        <f t="shared" si="2"/>
        <v>15000</v>
      </c>
      <c r="Y17" s="32"/>
      <c r="Z17" s="15"/>
      <c r="AA17" s="32"/>
      <c r="AD17" s="32"/>
      <c r="AE17" s="15">
        <f t="shared" si="3"/>
        <v>15000</v>
      </c>
      <c r="AF17" s="32"/>
      <c r="AG17" s="15"/>
      <c r="AH17" s="32"/>
      <c r="AK17" s="32"/>
      <c r="AL17" s="15">
        <f t="shared" si="4"/>
        <v>14999.999999999998</v>
      </c>
      <c r="AM17" s="32"/>
      <c r="AN17" s="15"/>
      <c r="AO17" s="32"/>
    </row>
    <row r="18" spans="3:41" x14ac:dyDescent="0.2">
      <c r="C18" s="32"/>
      <c r="D18" s="14">
        <f t="shared" si="0"/>
        <v>8</v>
      </c>
      <c r="E18" s="14">
        <v>91</v>
      </c>
      <c r="F18" s="32"/>
      <c r="I18" s="32"/>
      <c r="J18" s="15"/>
      <c r="K18" s="32"/>
      <c r="L18" s="15"/>
      <c r="M18" s="32"/>
      <c r="P18" s="32"/>
      <c r="Q18" s="15">
        <f t="shared" si="1"/>
        <v>15000</v>
      </c>
      <c r="R18" s="32"/>
      <c r="S18" s="15"/>
      <c r="T18" s="32"/>
      <c r="W18" s="32"/>
      <c r="X18" s="15">
        <f t="shared" si="2"/>
        <v>15000</v>
      </c>
      <c r="Y18" s="32"/>
      <c r="Z18" s="15"/>
      <c r="AA18" s="32"/>
      <c r="AD18" s="32"/>
      <c r="AE18" s="15">
        <f t="shared" si="3"/>
        <v>15000</v>
      </c>
      <c r="AF18" s="32"/>
      <c r="AG18" s="15"/>
      <c r="AH18" s="32"/>
      <c r="AK18" s="32"/>
      <c r="AL18" s="15">
        <f t="shared" si="4"/>
        <v>14999.999999999998</v>
      </c>
      <c r="AM18" s="32"/>
      <c r="AN18" s="15"/>
      <c r="AO18" s="32"/>
    </row>
    <row r="19" spans="3:41" x14ac:dyDescent="0.2">
      <c r="C19" s="32"/>
      <c r="D19" s="14">
        <f t="shared" si="0"/>
        <v>10</v>
      </c>
      <c r="E19" s="14">
        <v>109</v>
      </c>
      <c r="F19" s="32"/>
      <c r="I19" s="32"/>
      <c r="J19" s="15"/>
      <c r="K19" s="32"/>
      <c r="L19" s="15"/>
      <c r="M19" s="32"/>
      <c r="P19" s="32"/>
      <c r="Q19" s="36">
        <f>Q$7/3*2</f>
        <v>10000</v>
      </c>
      <c r="R19" s="32"/>
      <c r="S19" s="15"/>
      <c r="T19" s="32"/>
      <c r="W19" s="32"/>
      <c r="X19" s="15">
        <f t="shared" si="2"/>
        <v>15000</v>
      </c>
      <c r="Y19" s="32"/>
      <c r="Z19" s="15"/>
      <c r="AA19" s="32"/>
      <c r="AD19" s="32"/>
      <c r="AE19" s="15">
        <f t="shared" si="3"/>
        <v>15000</v>
      </c>
      <c r="AF19" s="32"/>
      <c r="AG19" s="15"/>
      <c r="AH19" s="32"/>
      <c r="AK19" s="32"/>
      <c r="AL19" s="15">
        <f t="shared" si="4"/>
        <v>14999.999999999998</v>
      </c>
      <c r="AM19" s="32"/>
      <c r="AN19" s="15"/>
      <c r="AO19" s="32"/>
    </row>
    <row r="20" spans="3:41" x14ac:dyDescent="0.2">
      <c r="C20" s="32"/>
      <c r="D20" s="14">
        <f t="shared" si="0"/>
        <v>11</v>
      </c>
      <c r="E20" s="14">
        <v>127</v>
      </c>
      <c r="F20" s="32"/>
      <c r="I20" s="32"/>
      <c r="J20" s="15"/>
      <c r="K20" s="32"/>
      <c r="M20" s="32"/>
      <c r="P20" s="32"/>
      <c r="Q20" s="15"/>
      <c r="R20" s="32"/>
      <c r="T20" s="32"/>
      <c r="W20" s="32"/>
      <c r="X20" s="15">
        <f t="shared" si="2"/>
        <v>15000</v>
      </c>
      <c r="Y20" s="32"/>
      <c r="AA20" s="32"/>
      <c r="AD20" s="32"/>
      <c r="AE20" s="15">
        <f t="shared" si="3"/>
        <v>15000</v>
      </c>
      <c r="AF20" s="32"/>
      <c r="AH20" s="32"/>
      <c r="AK20" s="32"/>
      <c r="AL20" s="15">
        <f t="shared" si="4"/>
        <v>14999.999999999998</v>
      </c>
      <c r="AM20" s="32"/>
      <c r="AO20" s="32"/>
    </row>
    <row r="21" spans="3:41" x14ac:dyDescent="0.2">
      <c r="C21" s="32"/>
      <c r="D21" s="14">
        <f t="shared" si="0"/>
        <v>13</v>
      </c>
      <c r="E21" s="14">
        <v>145</v>
      </c>
      <c r="F21" s="32"/>
      <c r="I21" s="32"/>
      <c r="J21" s="15"/>
      <c r="K21" s="32"/>
      <c r="M21" s="32"/>
      <c r="P21" s="32"/>
      <c r="Q21" s="15"/>
      <c r="R21" s="32"/>
      <c r="T21" s="32"/>
      <c r="W21" s="32"/>
      <c r="X21" s="15">
        <f t="shared" si="2"/>
        <v>15000</v>
      </c>
      <c r="Y21" s="32"/>
      <c r="AA21" s="32"/>
      <c r="AD21" s="32"/>
      <c r="AE21" s="15">
        <f t="shared" si="3"/>
        <v>15000</v>
      </c>
      <c r="AF21" s="32"/>
      <c r="AH21" s="32"/>
      <c r="AK21" s="32"/>
      <c r="AL21" s="15">
        <f t="shared" si="4"/>
        <v>14999.999999999998</v>
      </c>
      <c r="AM21" s="32"/>
      <c r="AO21" s="32"/>
    </row>
    <row r="22" spans="3:41" x14ac:dyDescent="0.2">
      <c r="C22" s="32"/>
      <c r="D22" s="14">
        <f t="shared" si="0"/>
        <v>14</v>
      </c>
      <c r="E22" s="14">
        <v>163</v>
      </c>
      <c r="F22" s="32"/>
      <c r="I22" s="32"/>
      <c r="J22" s="15"/>
      <c r="K22" s="32"/>
      <c r="M22" s="32"/>
      <c r="P22" s="32"/>
      <c r="Q22" s="15"/>
      <c r="R22" s="32"/>
      <c r="T22" s="32"/>
      <c r="W22" s="32"/>
      <c r="X22" s="15">
        <f t="shared" si="2"/>
        <v>15000</v>
      </c>
      <c r="Y22" s="32"/>
      <c r="AA22" s="32"/>
      <c r="AD22" s="32"/>
      <c r="AE22" s="15">
        <f t="shared" si="3"/>
        <v>15000</v>
      </c>
      <c r="AF22" s="32"/>
      <c r="AH22" s="32"/>
      <c r="AK22" s="32"/>
      <c r="AL22" s="15">
        <f t="shared" si="4"/>
        <v>14999.999999999998</v>
      </c>
      <c r="AM22" s="32"/>
      <c r="AO22" s="32"/>
    </row>
    <row r="23" spans="3:41" x14ac:dyDescent="0.2">
      <c r="C23" s="32"/>
      <c r="D23" s="14">
        <f t="shared" si="0"/>
        <v>16</v>
      </c>
      <c r="E23" s="14">
        <v>181</v>
      </c>
      <c r="F23" s="32"/>
      <c r="I23" s="32"/>
      <c r="J23" s="15"/>
      <c r="K23" s="32"/>
      <c r="M23" s="32"/>
      <c r="P23" s="32"/>
      <c r="Q23" s="15"/>
      <c r="R23" s="32"/>
      <c r="T23" s="32"/>
      <c r="W23" s="32"/>
      <c r="X23" s="15"/>
      <c r="Y23" s="32"/>
      <c r="AA23" s="32"/>
      <c r="AD23" s="32"/>
      <c r="AE23" s="15">
        <f t="shared" si="3"/>
        <v>15000</v>
      </c>
      <c r="AF23" s="32"/>
      <c r="AH23" s="32"/>
      <c r="AK23" s="32"/>
      <c r="AL23" s="15">
        <f t="shared" si="4"/>
        <v>14999.999999999998</v>
      </c>
      <c r="AM23" s="32"/>
      <c r="AO23" s="32"/>
    </row>
    <row r="24" spans="3:41" x14ac:dyDescent="0.2">
      <c r="C24" s="32"/>
      <c r="D24" s="14">
        <f t="shared" si="0"/>
        <v>17</v>
      </c>
      <c r="E24" s="14">
        <v>199</v>
      </c>
      <c r="F24" s="32"/>
      <c r="I24" s="32"/>
      <c r="J24" s="15"/>
      <c r="K24" s="32"/>
      <c r="M24" s="32"/>
      <c r="P24" s="32"/>
      <c r="Q24" s="15"/>
      <c r="R24" s="32"/>
      <c r="T24" s="32"/>
      <c r="W24" s="32"/>
      <c r="X24" s="15"/>
      <c r="Y24" s="32"/>
      <c r="AA24" s="32"/>
      <c r="AD24" s="32"/>
      <c r="AE24" s="15">
        <f t="shared" si="3"/>
        <v>15000</v>
      </c>
      <c r="AF24" s="32"/>
      <c r="AH24" s="32"/>
      <c r="AK24" s="32"/>
      <c r="AL24" s="15">
        <f t="shared" si="4"/>
        <v>14999.999999999998</v>
      </c>
      <c r="AM24" s="32"/>
      <c r="AO24" s="32"/>
    </row>
    <row r="25" spans="3:41" x14ac:dyDescent="0.2">
      <c r="C25" s="32"/>
      <c r="D25" s="14">
        <f t="shared" si="0"/>
        <v>19</v>
      </c>
      <c r="E25" s="14">
        <v>217</v>
      </c>
      <c r="F25" s="32"/>
      <c r="I25" s="32"/>
      <c r="J25" s="15"/>
      <c r="K25" s="32"/>
      <c r="M25" s="32"/>
      <c r="P25" s="32"/>
      <c r="Q25" s="15"/>
      <c r="R25" s="32"/>
      <c r="T25" s="32"/>
      <c r="W25" s="32"/>
      <c r="X25" s="15"/>
      <c r="Y25" s="32"/>
      <c r="AA25" s="32"/>
      <c r="AD25" s="32"/>
      <c r="AE25" s="15">
        <f t="shared" si="3"/>
        <v>15000</v>
      </c>
      <c r="AF25" s="32"/>
      <c r="AH25" s="32"/>
      <c r="AK25" s="32"/>
      <c r="AL25" s="15">
        <f t="shared" si="4"/>
        <v>14999.999999999998</v>
      </c>
      <c r="AM25" s="32"/>
      <c r="AO25" s="32"/>
    </row>
    <row r="26" spans="3:41" x14ac:dyDescent="0.2">
      <c r="C26" s="32"/>
      <c r="D26" s="14">
        <f t="shared" si="0"/>
        <v>20</v>
      </c>
      <c r="E26" s="14">
        <v>235</v>
      </c>
      <c r="F26" s="32"/>
      <c r="I26" s="32"/>
      <c r="J26" s="15"/>
      <c r="K26" s="32"/>
      <c r="M26" s="32"/>
      <c r="P26" s="32"/>
      <c r="Q26" s="15"/>
      <c r="R26" s="32"/>
      <c r="T26" s="32"/>
      <c r="W26" s="32"/>
      <c r="X26" s="15"/>
      <c r="Y26" s="32"/>
      <c r="AA26" s="32"/>
      <c r="AD26" s="32"/>
      <c r="AE26" s="36">
        <f>AE$7/3*1</f>
        <v>5000</v>
      </c>
      <c r="AF26" s="32"/>
      <c r="AH26" s="32"/>
      <c r="AK26" s="32"/>
      <c r="AL26" s="15">
        <f t="shared" si="4"/>
        <v>14999.999999999998</v>
      </c>
      <c r="AM26" s="32"/>
      <c r="AO26" s="32"/>
    </row>
    <row r="27" spans="3:41" x14ac:dyDescent="0.2">
      <c r="C27" s="32"/>
      <c r="D27" s="14">
        <f t="shared" si="0"/>
        <v>22</v>
      </c>
      <c r="E27" s="14">
        <v>253</v>
      </c>
      <c r="F27" s="32"/>
      <c r="I27" s="32"/>
      <c r="J27" s="15"/>
      <c r="K27" s="32"/>
      <c r="M27" s="32"/>
      <c r="P27" s="32"/>
      <c r="Q27" s="15"/>
      <c r="R27" s="32"/>
      <c r="T27" s="32"/>
      <c r="W27" s="32"/>
      <c r="X27" s="15"/>
      <c r="Y27" s="32"/>
      <c r="AA27" s="32"/>
      <c r="AD27" s="32"/>
      <c r="AE27" s="15"/>
      <c r="AF27" s="32"/>
      <c r="AH27" s="32"/>
      <c r="AK27" s="32"/>
      <c r="AL27" s="15">
        <f t="shared" si="4"/>
        <v>14999.999999999998</v>
      </c>
      <c r="AM27" s="32"/>
      <c r="AO27" s="32"/>
    </row>
    <row r="28" spans="3:41" x14ac:dyDescent="0.2">
      <c r="C28" s="32"/>
      <c r="D28" s="14">
        <f t="shared" si="0"/>
        <v>23</v>
      </c>
      <c r="E28" s="14">
        <v>271</v>
      </c>
      <c r="F28" s="32"/>
      <c r="I28" s="32"/>
      <c r="J28" s="15"/>
      <c r="K28" s="32"/>
      <c r="M28" s="32"/>
      <c r="P28" s="32"/>
      <c r="Q28" s="15"/>
      <c r="R28" s="32"/>
      <c r="T28" s="32"/>
      <c r="W28" s="32"/>
      <c r="X28" s="15"/>
      <c r="Y28" s="32"/>
      <c r="AA28" s="32"/>
      <c r="AD28" s="32"/>
      <c r="AE28" s="15"/>
      <c r="AF28" s="32"/>
      <c r="AH28" s="32"/>
      <c r="AK28" s="32"/>
      <c r="AL28" s="15">
        <f t="shared" si="4"/>
        <v>14999.999999999998</v>
      </c>
      <c r="AM28" s="32"/>
      <c r="AO28" s="32"/>
    </row>
    <row r="29" spans="3:41" x14ac:dyDescent="0.2">
      <c r="C29" s="32"/>
      <c r="D29" s="14">
        <f t="shared" si="0"/>
        <v>25</v>
      </c>
      <c r="E29" s="14">
        <v>289</v>
      </c>
      <c r="F29" s="32"/>
      <c r="I29" s="32"/>
      <c r="J29" s="15"/>
      <c r="K29" s="32"/>
      <c r="M29" s="32"/>
      <c r="P29" s="32"/>
      <c r="Q29" s="15"/>
      <c r="R29" s="32"/>
      <c r="T29" s="32"/>
      <c r="W29" s="32"/>
      <c r="X29" s="15"/>
      <c r="Y29" s="32"/>
      <c r="AA29" s="32"/>
      <c r="AD29" s="32"/>
      <c r="AE29" s="15"/>
      <c r="AF29" s="32"/>
      <c r="AH29" s="32"/>
      <c r="AK29" s="32"/>
      <c r="AL29" s="36">
        <f>AL$7/3*2</f>
        <v>9999.9999999999982</v>
      </c>
      <c r="AM29" s="32"/>
      <c r="AO29" s="32"/>
    </row>
    <row r="30" spans="3:41" x14ac:dyDescent="0.2">
      <c r="C30" s="32"/>
      <c r="D30" s="32"/>
      <c r="E30" s="32"/>
      <c r="F30" s="32"/>
      <c r="I30" s="32"/>
      <c r="J30" s="32"/>
      <c r="K30" s="32"/>
      <c r="L30" s="32"/>
      <c r="M30" s="32"/>
      <c r="P30" s="32"/>
      <c r="Q30" s="32"/>
      <c r="R30" s="32"/>
      <c r="S30" s="32"/>
      <c r="T30" s="32"/>
      <c r="W30" s="32"/>
      <c r="X30" s="32"/>
      <c r="Y30" s="32"/>
      <c r="Z30" s="32"/>
      <c r="AA30" s="32"/>
      <c r="AD30" s="32"/>
      <c r="AE30" s="32"/>
      <c r="AF30" s="32"/>
      <c r="AG30" s="32"/>
      <c r="AH30" s="32"/>
      <c r="AK30" s="32"/>
      <c r="AL30" s="32"/>
      <c r="AM30" s="32"/>
      <c r="AN30" s="32"/>
      <c r="AO30" s="32"/>
    </row>
    <row r="1048293" spans="10:10" x14ac:dyDescent="0.2">
      <c r="J1048293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3" tint="0.39997558519241921"/>
  </sheetPr>
  <dimension ref="A1:CE83"/>
  <sheetViews>
    <sheetView workbookViewId="0">
      <pane xSplit="3" ySplit="4" topLeftCell="AL17" activePane="bottomRight" state="frozen"/>
      <selection pane="topRight" activeCell="D1" sqref="D1"/>
      <selection pane="bottomLeft" activeCell="A5" sqref="A5"/>
      <selection pane="bottomRight" activeCell="AM16" sqref="AM16"/>
    </sheetView>
  </sheetViews>
  <sheetFormatPr defaultColWidth="9.140625" defaultRowHeight="12" outlineLevelRow="1" x14ac:dyDescent="0.2"/>
  <cols>
    <col min="1" max="1" width="7" style="19" bestFit="1" customWidth="1"/>
    <col min="2" max="2" width="30.7109375" style="19" bestFit="1" customWidth="1"/>
    <col min="3" max="3" width="19" style="19" bestFit="1" customWidth="1"/>
    <col min="4" max="4" width="13" style="19" bestFit="1" customWidth="1"/>
    <col min="5" max="5" width="5.7109375" style="19" bestFit="1" customWidth="1"/>
    <col min="6" max="6" width="11.28515625" style="19" bestFit="1" customWidth="1"/>
    <col min="7" max="11" width="9.28515625" style="19" bestFit="1" customWidth="1"/>
    <col min="12" max="12" width="12.140625" style="19" bestFit="1" customWidth="1"/>
    <col min="13" max="13" width="9.28515625" style="19" bestFit="1" customWidth="1"/>
    <col min="14" max="14" width="5.5703125" style="19" bestFit="1" customWidth="1"/>
    <col min="15" max="15" width="5.140625" style="19" bestFit="1" customWidth="1"/>
    <col min="16" max="16" width="5.42578125" style="19" bestFit="1" customWidth="1"/>
    <col min="17" max="17" width="5.7109375" style="19" bestFit="1" customWidth="1"/>
    <col min="18" max="18" width="11.28515625" style="19" bestFit="1" customWidth="1"/>
    <col min="19" max="27" width="12.140625" style="19" bestFit="1" customWidth="1"/>
    <col min="28" max="52" width="13" style="19" bestFit="1" customWidth="1"/>
    <col min="53" max="82" width="14.140625" style="19" bestFit="1" customWidth="1"/>
    <col min="83" max="83" width="13" style="19" bestFit="1" customWidth="1"/>
    <col min="84" max="16384" width="9.140625" style="19"/>
  </cols>
  <sheetData>
    <row r="1" spans="1:83" x14ac:dyDescent="0.2">
      <c r="A1" s="16">
        <f>Dashboard!C41</f>
        <v>44256</v>
      </c>
      <c r="B1" s="17"/>
      <c r="C1" s="17"/>
      <c r="D1" s="18">
        <f>DATE(YEAR(E1),MONTH(E1)-1,DAY(E1))</f>
        <v>44228</v>
      </c>
      <c r="E1" s="18">
        <f>A1</f>
        <v>44256</v>
      </c>
      <c r="F1" s="18">
        <f t="shared" ref="F1:BL1" si="0">DATE(YEAR(E1),MONTH(E1)+1,DAY(E1))</f>
        <v>44287</v>
      </c>
      <c r="G1" s="18">
        <f t="shared" si="0"/>
        <v>44317</v>
      </c>
      <c r="H1" s="18">
        <f t="shared" si="0"/>
        <v>44348</v>
      </c>
      <c r="I1" s="18">
        <f t="shared" si="0"/>
        <v>44378</v>
      </c>
      <c r="J1" s="18">
        <f t="shared" si="0"/>
        <v>44409</v>
      </c>
      <c r="K1" s="18">
        <f t="shared" si="0"/>
        <v>44440</v>
      </c>
      <c r="L1" s="18">
        <f t="shared" si="0"/>
        <v>44470</v>
      </c>
      <c r="M1" s="18">
        <f t="shared" si="0"/>
        <v>44501</v>
      </c>
      <c r="N1" s="18">
        <f t="shared" si="0"/>
        <v>44531</v>
      </c>
      <c r="O1" s="18">
        <f t="shared" si="0"/>
        <v>44562</v>
      </c>
      <c r="P1" s="18">
        <f t="shared" si="0"/>
        <v>44593</v>
      </c>
      <c r="Q1" s="18">
        <f t="shared" si="0"/>
        <v>44621</v>
      </c>
      <c r="R1" s="18">
        <f t="shared" si="0"/>
        <v>44652</v>
      </c>
      <c r="S1" s="18">
        <f t="shared" si="0"/>
        <v>44682</v>
      </c>
      <c r="T1" s="18">
        <f t="shared" si="0"/>
        <v>44713</v>
      </c>
      <c r="U1" s="18">
        <f t="shared" si="0"/>
        <v>44743</v>
      </c>
      <c r="V1" s="18">
        <f t="shared" si="0"/>
        <v>44774</v>
      </c>
      <c r="W1" s="18">
        <f t="shared" si="0"/>
        <v>44805</v>
      </c>
      <c r="X1" s="18">
        <f t="shared" si="0"/>
        <v>44835</v>
      </c>
      <c r="Y1" s="18">
        <f t="shared" si="0"/>
        <v>44866</v>
      </c>
      <c r="Z1" s="18">
        <f t="shared" si="0"/>
        <v>44896</v>
      </c>
      <c r="AA1" s="18">
        <f t="shared" si="0"/>
        <v>44927</v>
      </c>
      <c r="AB1" s="18">
        <f t="shared" si="0"/>
        <v>44958</v>
      </c>
      <c r="AC1" s="18">
        <f t="shared" si="0"/>
        <v>44986</v>
      </c>
      <c r="AD1" s="18">
        <f t="shared" si="0"/>
        <v>45017</v>
      </c>
      <c r="AE1" s="18">
        <f t="shared" si="0"/>
        <v>45047</v>
      </c>
      <c r="AF1" s="18">
        <f t="shared" si="0"/>
        <v>45078</v>
      </c>
      <c r="AG1" s="18">
        <f t="shared" si="0"/>
        <v>45108</v>
      </c>
      <c r="AH1" s="18">
        <f t="shared" si="0"/>
        <v>45139</v>
      </c>
      <c r="AI1" s="18">
        <f t="shared" si="0"/>
        <v>45170</v>
      </c>
      <c r="AJ1" s="18">
        <f t="shared" si="0"/>
        <v>45200</v>
      </c>
      <c r="AK1" s="18">
        <f t="shared" si="0"/>
        <v>45231</v>
      </c>
      <c r="AL1" s="18">
        <f t="shared" si="0"/>
        <v>45261</v>
      </c>
      <c r="AM1" s="18">
        <f t="shared" si="0"/>
        <v>45292</v>
      </c>
      <c r="AN1" s="18">
        <f t="shared" si="0"/>
        <v>45323</v>
      </c>
      <c r="AO1" s="18">
        <f t="shared" si="0"/>
        <v>45352</v>
      </c>
      <c r="AP1" s="18">
        <f t="shared" si="0"/>
        <v>45383</v>
      </c>
      <c r="AQ1" s="18">
        <f t="shared" si="0"/>
        <v>45413</v>
      </c>
      <c r="AR1" s="18">
        <f t="shared" si="0"/>
        <v>45444</v>
      </c>
      <c r="AS1" s="18">
        <f t="shared" si="0"/>
        <v>45474</v>
      </c>
      <c r="AT1" s="18">
        <f t="shared" si="0"/>
        <v>45505</v>
      </c>
      <c r="AU1" s="18">
        <f t="shared" si="0"/>
        <v>45536</v>
      </c>
      <c r="AV1" s="18">
        <f t="shared" si="0"/>
        <v>45566</v>
      </c>
      <c r="AW1" s="18">
        <f t="shared" si="0"/>
        <v>45597</v>
      </c>
      <c r="AX1" s="18">
        <f t="shared" si="0"/>
        <v>45627</v>
      </c>
      <c r="AY1" s="18">
        <f t="shared" si="0"/>
        <v>45658</v>
      </c>
      <c r="AZ1" s="18">
        <f t="shared" si="0"/>
        <v>45689</v>
      </c>
      <c r="BA1" s="18">
        <f t="shared" si="0"/>
        <v>45717</v>
      </c>
      <c r="BB1" s="18">
        <f t="shared" si="0"/>
        <v>45748</v>
      </c>
      <c r="BC1" s="18">
        <f t="shared" si="0"/>
        <v>45778</v>
      </c>
      <c r="BD1" s="18">
        <f t="shared" si="0"/>
        <v>45809</v>
      </c>
      <c r="BE1" s="18">
        <f t="shared" si="0"/>
        <v>45839</v>
      </c>
      <c r="BF1" s="18">
        <f t="shared" si="0"/>
        <v>45870</v>
      </c>
      <c r="BG1" s="18">
        <f t="shared" si="0"/>
        <v>45901</v>
      </c>
      <c r="BH1" s="18">
        <f t="shared" si="0"/>
        <v>45931</v>
      </c>
      <c r="BI1" s="18">
        <f t="shared" si="0"/>
        <v>45962</v>
      </c>
      <c r="BJ1" s="18">
        <f t="shared" si="0"/>
        <v>45992</v>
      </c>
      <c r="BK1" s="18">
        <f t="shared" si="0"/>
        <v>46023</v>
      </c>
      <c r="BL1" s="18">
        <f t="shared" si="0"/>
        <v>46054</v>
      </c>
      <c r="BM1" s="18">
        <f t="shared" ref="BM1" si="1">DATE(YEAR(BL1),MONTH(BL1)+1,DAY(BL1))</f>
        <v>46082</v>
      </c>
      <c r="BN1" s="18">
        <f t="shared" ref="BN1" si="2">DATE(YEAR(BM1),MONTH(BM1)+1,DAY(BM1))</f>
        <v>46113</v>
      </c>
      <c r="BO1" s="18">
        <f t="shared" ref="BO1" si="3">DATE(YEAR(BN1),MONTH(BN1)+1,DAY(BN1))</f>
        <v>46143</v>
      </c>
      <c r="BP1" s="18">
        <f t="shared" ref="BP1" si="4">DATE(YEAR(BO1),MONTH(BO1)+1,DAY(BO1))</f>
        <v>46174</v>
      </c>
      <c r="BQ1" s="18">
        <f t="shared" ref="BQ1" si="5">DATE(YEAR(BP1),MONTH(BP1)+1,DAY(BP1))</f>
        <v>46204</v>
      </c>
      <c r="BR1" s="18">
        <f t="shared" ref="BR1" si="6">DATE(YEAR(BQ1),MONTH(BQ1)+1,DAY(BQ1))</f>
        <v>46235</v>
      </c>
      <c r="BS1" s="18">
        <f t="shared" ref="BS1" si="7">DATE(YEAR(BR1),MONTH(BR1)+1,DAY(BR1))</f>
        <v>46266</v>
      </c>
      <c r="BT1" s="18">
        <f t="shared" ref="BT1" si="8">DATE(YEAR(BS1),MONTH(BS1)+1,DAY(BS1))</f>
        <v>46296</v>
      </c>
      <c r="BU1" s="18">
        <f t="shared" ref="BU1" si="9">DATE(YEAR(BT1),MONTH(BT1)+1,DAY(BT1))</f>
        <v>46327</v>
      </c>
      <c r="BV1" s="18">
        <f t="shared" ref="BV1" si="10">DATE(YEAR(BU1),MONTH(BU1)+1,DAY(BU1))</f>
        <v>46357</v>
      </c>
      <c r="BW1" s="18">
        <f t="shared" ref="BW1" si="11">DATE(YEAR(BV1),MONTH(BV1)+1,DAY(BV1))</f>
        <v>46388</v>
      </c>
      <c r="BX1" s="18">
        <f t="shared" ref="BX1" si="12">DATE(YEAR(BW1),MONTH(BW1)+1,DAY(BW1))</f>
        <v>46419</v>
      </c>
      <c r="BY1" s="18">
        <f t="shared" ref="BY1" si="13">DATE(YEAR(BX1),MONTH(BX1)+1,DAY(BX1))</f>
        <v>46447</v>
      </c>
      <c r="BZ1" s="18">
        <f t="shared" ref="BZ1" si="14">DATE(YEAR(BY1),MONTH(BY1)+1,DAY(BY1))</f>
        <v>46478</v>
      </c>
      <c r="CA1" s="18">
        <f t="shared" ref="CA1" si="15">DATE(YEAR(BZ1),MONTH(BZ1)+1,DAY(BZ1))</f>
        <v>46508</v>
      </c>
      <c r="CB1" s="18">
        <f t="shared" ref="CB1" si="16">DATE(YEAR(CA1),MONTH(CA1)+1,DAY(CA1))</f>
        <v>46539</v>
      </c>
      <c r="CC1" s="18">
        <f t="shared" ref="CC1" si="17">DATE(YEAR(CB1),MONTH(CB1)+1,DAY(CB1))</f>
        <v>46569</v>
      </c>
      <c r="CD1" s="18">
        <f t="shared" ref="CD1:CE1" si="18">DATE(YEAR(CC1),MONTH(CC1)+1,DAY(CC1))</f>
        <v>46600</v>
      </c>
      <c r="CE1" s="18">
        <f t="shared" si="18"/>
        <v>46631</v>
      </c>
    </row>
    <row r="2" spans="1:83" x14ac:dyDescent="0.2">
      <c r="B2" s="20" t="s">
        <v>78</v>
      </c>
      <c r="D2" s="21">
        <f t="shared" ref="D2:BL2" si="19">YEAR(D1)</f>
        <v>2021</v>
      </c>
      <c r="E2" s="21">
        <f t="shared" si="19"/>
        <v>2021</v>
      </c>
      <c r="F2" s="21">
        <f t="shared" si="19"/>
        <v>2021</v>
      </c>
      <c r="G2" s="21">
        <f t="shared" si="19"/>
        <v>2021</v>
      </c>
      <c r="H2" s="21">
        <f t="shared" si="19"/>
        <v>2021</v>
      </c>
      <c r="I2" s="21">
        <f t="shared" si="19"/>
        <v>2021</v>
      </c>
      <c r="J2" s="21">
        <f t="shared" si="19"/>
        <v>2021</v>
      </c>
      <c r="K2" s="21">
        <f t="shared" si="19"/>
        <v>2021</v>
      </c>
      <c r="L2" s="21">
        <f t="shared" si="19"/>
        <v>2021</v>
      </c>
      <c r="M2" s="21">
        <f t="shared" si="19"/>
        <v>2021</v>
      </c>
      <c r="N2" s="21">
        <f t="shared" si="19"/>
        <v>2021</v>
      </c>
      <c r="O2" s="21">
        <f t="shared" si="19"/>
        <v>2022</v>
      </c>
      <c r="P2" s="21">
        <f t="shared" si="19"/>
        <v>2022</v>
      </c>
      <c r="Q2" s="21">
        <f t="shared" si="19"/>
        <v>2022</v>
      </c>
      <c r="R2" s="21">
        <f t="shared" si="19"/>
        <v>2022</v>
      </c>
      <c r="S2" s="21">
        <f t="shared" si="19"/>
        <v>2022</v>
      </c>
      <c r="T2" s="21">
        <f t="shared" si="19"/>
        <v>2022</v>
      </c>
      <c r="U2" s="21">
        <f t="shared" si="19"/>
        <v>2022</v>
      </c>
      <c r="V2" s="21">
        <f t="shared" si="19"/>
        <v>2022</v>
      </c>
      <c r="W2" s="21">
        <f t="shared" si="19"/>
        <v>2022</v>
      </c>
      <c r="X2" s="21">
        <f t="shared" si="19"/>
        <v>2022</v>
      </c>
      <c r="Y2" s="21">
        <f t="shared" si="19"/>
        <v>2022</v>
      </c>
      <c r="Z2" s="21">
        <f t="shared" si="19"/>
        <v>2022</v>
      </c>
      <c r="AA2" s="21">
        <f t="shared" si="19"/>
        <v>2023</v>
      </c>
      <c r="AB2" s="21">
        <f t="shared" si="19"/>
        <v>2023</v>
      </c>
      <c r="AC2" s="21">
        <f t="shared" si="19"/>
        <v>2023</v>
      </c>
      <c r="AD2" s="21">
        <f t="shared" si="19"/>
        <v>2023</v>
      </c>
      <c r="AE2" s="21">
        <f t="shared" si="19"/>
        <v>2023</v>
      </c>
      <c r="AF2" s="21">
        <f t="shared" si="19"/>
        <v>2023</v>
      </c>
      <c r="AG2" s="21">
        <f t="shared" si="19"/>
        <v>2023</v>
      </c>
      <c r="AH2" s="21">
        <f t="shared" si="19"/>
        <v>2023</v>
      </c>
      <c r="AI2" s="21">
        <f t="shared" si="19"/>
        <v>2023</v>
      </c>
      <c r="AJ2" s="21">
        <f t="shared" si="19"/>
        <v>2023</v>
      </c>
      <c r="AK2" s="21">
        <f t="shared" si="19"/>
        <v>2023</v>
      </c>
      <c r="AL2" s="21">
        <f t="shared" si="19"/>
        <v>2023</v>
      </c>
      <c r="AM2" s="21">
        <f t="shared" si="19"/>
        <v>2024</v>
      </c>
      <c r="AN2" s="21">
        <f t="shared" si="19"/>
        <v>2024</v>
      </c>
      <c r="AO2" s="21">
        <f t="shared" si="19"/>
        <v>2024</v>
      </c>
      <c r="AP2" s="21">
        <f t="shared" si="19"/>
        <v>2024</v>
      </c>
      <c r="AQ2" s="21">
        <f t="shared" si="19"/>
        <v>2024</v>
      </c>
      <c r="AR2" s="21">
        <f t="shared" si="19"/>
        <v>2024</v>
      </c>
      <c r="AS2" s="21">
        <f t="shared" si="19"/>
        <v>2024</v>
      </c>
      <c r="AT2" s="21">
        <f t="shared" si="19"/>
        <v>2024</v>
      </c>
      <c r="AU2" s="21">
        <f t="shared" si="19"/>
        <v>2024</v>
      </c>
      <c r="AV2" s="21">
        <f t="shared" si="19"/>
        <v>2024</v>
      </c>
      <c r="AW2" s="21">
        <f t="shared" si="19"/>
        <v>2024</v>
      </c>
      <c r="AX2" s="21">
        <f t="shared" si="19"/>
        <v>2024</v>
      </c>
      <c r="AY2" s="21">
        <f t="shared" si="19"/>
        <v>2025</v>
      </c>
      <c r="AZ2" s="21">
        <f t="shared" si="19"/>
        <v>2025</v>
      </c>
      <c r="BA2" s="21">
        <f t="shared" si="19"/>
        <v>2025</v>
      </c>
      <c r="BB2" s="21">
        <f t="shared" si="19"/>
        <v>2025</v>
      </c>
      <c r="BC2" s="21">
        <f t="shared" si="19"/>
        <v>2025</v>
      </c>
      <c r="BD2" s="21">
        <f t="shared" si="19"/>
        <v>2025</v>
      </c>
      <c r="BE2" s="21">
        <f t="shared" si="19"/>
        <v>2025</v>
      </c>
      <c r="BF2" s="21">
        <f t="shared" si="19"/>
        <v>2025</v>
      </c>
      <c r="BG2" s="21">
        <f t="shared" si="19"/>
        <v>2025</v>
      </c>
      <c r="BH2" s="21">
        <f t="shared" si="19"/>
        <v>2025</v>
      </c>
      <c r="BI2" s="21">
        <f t="shared" si="19"/>
        <v>2025</v>
      </c>
      <c r="BJ2" s="21">
        <f t="shared" si="19"/>
        <v>2025</v>
      </c>
      <c r="BK2" s="21">
        <f t="shared" si="19"/>
        <v>2026</v>
      </c>
      <c r="BL2" s="21">
        <f t="shared" si="19"/>
        <v>2026</v>
      </c>
      <c r="BM2" s="21">
        <f t="shared" ref="BM2:CD2" si="20">YEAR(BM1)</f>
        <v>2026</v>
      </c>
      <c r="BN2" s="21">
        <f t="shared" si="20"/>
        <v>2026</v>
      </c>
      <c r="BO2" s="21">
        <f t="shared" si="20"/>
        <v>2026</v>
      </c>
      <c r="BP2" s="21">
        <f t="shared" si="20"/>
        <v>2026</v>
      </c>
      <c r="BQ2" s="21">
        <f t="shared" si="20"/>
        <v>2026</v>
      </c>
      <c r="BR2" s="21">
        <f t="shared" si="20"/>
        <v>2026</v>
      </c>
      <c r="BS2" s="21">
        <f t="shared" si="20"/>
        <v>2026</v>
      </c>
      <c r="BT2" s="21">
        <f t="shared" si="20"/>
        <v>2026</v>
      </c>
      <c r="BU2" s="21">
        <f t="shared" si="20"/>
        <v>2026</v>
      </c>
      <c r="BV2" s="21">
        <f t="shared" si="20"/>
        <v>2026</v>
      </c>
      <c r="BW2" s="21">
        <f t="shared" si="20"/>
        <v>2027</v>
      </c>
      <c r="BX2" s="21">
        <f t="shared" si="20"/>
        <v>2027</v>
      </c>
      <c r="BY2" s="21">
        <f t="shared" si="20"/>
        <v>2027</v>
      </c>
      <c r="BZ2" s="21">
        <f t="shared" si="20"/>
        <v>2027</v>
      </c>
      <c r="CA2" s="21">
        <f t="shared" si="20"/>
        <v>2027</v>
      </c>
      <c r="CB2" s="21">
        <f t="shared" si="20"/>
        <v>2027</v>
      </c>
      <c r="CC2" s="21">
        <f t="shared" si="20"/>
        <v>2027</v>
      </c>
      <c r="CD2" s="21">
        <f t="shared" si="20"/>
        <v>2027</v>
      </c>
    </row>
    <row r="3" spans="1:83" x14ac:dyDescent="0.2">
      <c r="B3" s="20" t="s">
        <v>79</v>
      </c>
      <c r="D3" s="20"/>
      <c r="E3" s="22">
        <f>ROUNDUP(E4/12,0)</f>
        <v>1</v>
      </c>
      <c r="F3" s="22">
        <f t="shared" ref="F3:BQ3" si="21">ROUNDUP(F4/12,0)</f>
        <v>1</v>
      </c>
      <c r="G3" s="22">
        <f>ROUNDUP(G4/12,0)</f>
        <v>1</v>
      </c>
      <c r="H3" s="22">
        <f t="shared" si="21"/>
        <v>1</v>
      </c>
      <c r="I3" s="22">
        <f t="shared" si="21"/>
        <v>1</v>
      </c>
      <c r="J3" s="22">
        <f t="shared" si="21"/>
        <v>1</v>
      </c>
      <c r="K3" s="22">
        <f t="shared" si="21"/>
        <v>1</v>
      </c>
      <c r="L3" s="22">
        <f t="shared" si="21"/>
        <v>1</v>
      </c>
      <c r="M3" s="22">
        <f t="shared" si="21"/>
        <v>1</v>
      </c>
      <c r="N3" s="22">
        <f t="shared" si="21"/>
        <v>1</v>
      </c>
      <c r="O3" s="22">
        <f t="shared" si="21"/>
        <v>1</v>
      </c>
      <c r="P3" s="22">
        <f t="shared" si="21"/>
        <v>1</v>
      </c>
      <c r="Q3" s="22">
        <f t="shared" si="21"/>
        <v>2</v>
      </c>
      <c r="R3" s="22">
        <f t="shared" si="21"/>
        <v>2</v>
      </c>
      <c r="S3" s="22">
        <f t="shared" si="21"/>
        <v>2</v>
      </c>
      <c r="T3" s="22">
        <f t="shared" si="21"/>
        <v>2</v>
      </c>
      <c r="U3" s="22">
        <f t="shared" si="21"/>
        <v>2</v>
      </c>
      <c r="V3" s="22">
        <f t="shared" si="21"/>
        <v>2</v>
      </c>
      <c r="W3" s="22">
        <f t="shared" si="21"/>
        <v>2</v>
      </c>
      <c r="X3" s="22">
        <f t="shared" si="21"/>
        <v>2</v>
      </c>
      <c r="Y3" s="22">
        <f t="shared" si="21"/>
        <v>2</v>
      </c>
      <c r="Z3" s="22">
        <f t="shared" si="21"/>
        <v>2</v>
      </c>
      <c r="AA3" s="22">
        <f t="shared" si="21"/>
        <v>2</v>
      </c>
      <c r="AB3" s="22">
        <f t="shared" si="21"/>
        <v>2</v>
      </c>
      <c r="AC3" s="22">
        <f t="shared" si="21"/>
        <v>3</v>
      </c>
      <c r="AD3" s="22">
        <f t="shared" si="21"/>
        <v>3</v>
      </c>
      <c r="AE3" s="22">
        <f t="shared" si="21"/>
        <v>3</v>
      </c>
      <c r="AF3" s="22">
        <f t="shared" si="21"/>
        <v>3</v>
      </c>
      <c r="AG3" s="22">
        <f t="shared" si="21"/>
        <v>3</v>
      </c>
      <c r="AH3" s="22">
        <f t="shared" si="21"/>
        <v>3</v>
      </c>
      <c r="AI3" s="22">
        <f t="shared" si="21"/>
        <v>3</v>
      </c>
      <c r="AJ3" s="22">
        <f t="shared" si="21"/>
        <v>3</v>
      </c>
      <c r="AK3" s="22">
        <f t="shared" si="21"/>
        <v>3</v>
      </c>
      <c r="AL3" s="22">
        <f t="shared" si="21"/>
        <v>3</v>
      </c>
      <c r="AM3" s="22">
        <f t="shared" si="21"/>
        <v>3</v>
      </c>
      <c r="AN3" s="22">
        <f t="shared" si="21"/>
        <v>3</v>
      </c>
      <c r="AO3" s="22">
        <f t="shared" si="21"/>
        <v>4</v>
      </c>
      <c r="AP3" s="22">
        <f t="shared" si="21"/>
        <v>4</v>
      </c>
      <c r="AQ3" s="22">
        <f t="shared" si="21"/>
        <v>4</v>
      </c>
      <c r="AR3" s="22">
        <f t="shared" si="21"/>
        <v>4</v>
      </c>
      <c r="AS3" s="22">
        <f t="shared" si="21"/>
        <v>4</v>
      </c>
      <c r="AT3" s="22">
        <f t="shared" si="21"/>
        <v>4</v>
      </c>
      <c r="AU3" s="22">
        <f t="shared" si="21"/>
        <v>4</v>
      </c>
      <c r="AV3" s="22">
        <f t="shared" si="21"/>
        <v>4</v>
      </c>
      <c r="AW3" s="22">
        <f t="shared" si="21"/>
        <v>4</v>
      </c>
      <c r="AX3" s="22">
        <f t="shared" si="21"/>
        <v>4</v>
      </c>
      <c r="AY3" s="22">
        <f t="shared" si="21"/>
        <v>4</v>
      </c>
      <c r="AZ3" s="22">
        <f t="shared" si="21"/>
        <v>4</v>
      </c>
      <c r="BA3" s="22">
        <f t="shared" si="21"/>
        <v>5</v>
      </c>
      <c r="BB3" s="22">
        <f t="shared" si="21"/>
        <v>5</v>
      </c>
      <c r="BC3" s="22">
        <f t="shared" si="21"/>
        <v>5</v>
      </c>
      <c r="BD3" s="22">
        <f t="shared" si="21"/>
        <v>5</v>
      </c>
      <c r="BE3" s="22">
        <f t="shared" si="21"/>
        <v>5</v>
      </c>
      <c r="BF3" s="22">
        <f t="shared" si="21"/>
        <v>5</v>
      </c>
      <c r="BG3" s="22">
        <f t="shared" si="21"/>
        <v>5</v>
      </c>
      <c r="BH3" s="22">
        <f t="shared" si="21"/>
        <v>5</v>
      </c>
      <c r="BI3" s="22">
        <f t="shared" si="21"/>
        <v>5</v>
      </c>
      <c r="BJ3" s="22">
        <f t="shared" si="21"/>
        <v>5</v>
      </c>
      <c r="BK3" s="22">
        <f t="shared" si="21"/>
        <v>5</v>
      </c>
      <c r="BL3" s="22">
        <f t="shared" si="21"/>
        <v>5</v>
      </c>
      <c r="BM3" s="22">
        <f t="shared" si="21"/>
        <v>6</v>
      </c>
      <c r="BN3" s="22">
        <f t="shared" si="21"/>
        <v>6</v>
      </c>
      <c r="BO3" s="22">
        <f t="shared" si="21"/>
        <v>6</v>
      </c>
      <c r="BP3" s="22">
        <f t="shared" si="21"/>
        <v>6</v>
      </c>
      <c r="BQ3" s="22">
        <f t="shared" si="21"/>
        <v>6</v>
      </c>
      <c r="BR3" s="22">
        <f t="shared" ref="BR3:CD3" si="22">ROUNDUP(BR4/12,0)</f>
        <v>6</v>
      </c>
      <c r="BS3" s="22">
        <f t="shared" si="22"/>
        <v>6</v>
      </c>
      <c r="BT3" s="22">
        <f t="shared" si="22"/>
        <v>6</v>
      </c>
      <c r="BU3" s="22">
        <f t="shared" si="22"/>
        <v>6</v>
      </c>
      <c r="BV3" s="22">
        <f t="shared" si="22"/>
        <v>6</v>
      </c>
      <c r="BW3" s="22">
        <f t="shared" si="22"/>
        <v>6</v>
      </c>
      <c r="BX3" s="22">
        <f t="shared" si="22"/>
        <v>6</v>
      </c>
      <c r="BY3" s="22">
        <f t="shared" si="22"/>
        <v>7</v>
      </c>
      <c r="BZ3" s="22">
        <f t="shared" si="22"/>
        <v>7</v>
      </c>
      <c r="CA3" s="22">
        <f t="shared" si="22"/>
        <v>7</v>
      </c>
      <c r="CB3" s="22">
        <f t="shared" si="22"/>
        <v>7</v>
      </c>
      <c r="CC3" s="22">
        <f t="shared" si="22"/>
        <v>7</v>
      </c>
      <c r="CD3" s="22">
        <f t="shared" si="22"/>
        <v>7</v>
      </c>
    </row>
    <row r="4" spans="1:83" x14ac:dyDescent="0.2">
      <c r="B4" s="20" t="s">
        <v>80</v>
      </c>
      <c r="D4" s="20"/>
      <c r="E4" s="22">
        <v>1</v>
      </c>
      <c r="F4" s="22">
        <v>2</v>
      </c>
      <c r="G4" s="22">
        <v>3</v>
      </c>
      <c r="H4" s="22">
        <v>4</v>
      </c>
      <c r="I4" s="22">
        <v>5</v>
      </c>
      <c r="J4" s="22">
        <v>6</v>
      </c>
      <c r="K4" s="22">
        <v>7</v>
      </c>
      <c r="L4" s="22">
        <v>8</v>
      </c>
      <c r="M4" s="22">
        <v>9</v>
      </c>
      <c r="N4" s="22">
        <v>10</v>
      </c>
      <c r="O4" s="22">
        <v>11</v>
      </c>
      <c r="P4" s="22">
        <v>12</v>
      </c>
      <c r="Q4" s="22">
        <v>13</v>
      </c>
      <c r="R4" s="22">
        <v>14</v>
      </c>
      <c r="S4" s="22">
        <v>15</v>
      </c>
      <c r="T4" s="22">
        <v>16</v>
      </c>
      <c r="U4" s="22">
        <v>17</v>
      </c>
      <c r="V4" s="22">
        <v>18</v>
      </c>
      <c r="W4" s="22">
        <v>19</v>
      </c>
      <c r="X4" s="22">
        <v>20</v>
      </c>
      <c r="Y4" s="22">
        <v>21</v>
      </c>
      <c r="Z4" s="22">
        <v>22</v>
      </c>
      <c r="AA4" s="22">
        <v>23</v>
      </c>
      <c r="AB4" s="22">
        <v>24</v>
      </c>
      <c r="AC4" s="22">
        <v>25</v>
      </c>
      <c r="AD4" s="22">
        <v>26</v>
      </c>
      <c r="AE4" s="22">
        <v>27</v>
      </c>
      <c r="AF4" s="22">
        <v>28</v>
      </c>
      <c r="AG4" s="22">
        <v>29</v>
      </c>
      <c r="AH4" s="22">
        <v>30</v>
      </c>
      <c r="AI4" s="22">
        <v>31</v>
      </c>
      <c r="AJ4" s="22">
        <v>32</v>
      </c>
      <c r="AK4" s="22">
        <v>33</v>
      </c>
      <c r="AL4" s="22">
        <v>34</v>
      </c>
      <c r="AM4" s="22">
        <v>35</v>
      </c>
      <c r="AN4" s="22">
        <v>36</v>
      </c>
      <c r="AO4" s="22">
        <v>37</v>
      </c>
      <c r="AP4" s="22">
        <v>38</v>
      </c>
      <c r="AQ4" s="22">
        <v>39</v>
      </c>
      <c r="AR4" s="22">
        <v>40</v>
      </c>
      <c r="AS4" s="22">
        <v>41</v>
      </c>
      <c r="AT4" s="22">
        <v>42</v>
      </c>
      <c r="AU4" s="22">
        <v>43</v>
      </c>
      <c r="AV4" s="22">
        <v>44</v>
      </c>
      <c r="AW4" s="22">
        <v>45</v>
      </c>
      <c r="AX4" s="22">
        <v>46</v>
      </c>
      <c r="AY4" s="22">
        <v>47</v>
      </c>
      <c r="AZ4" s="22">
        <v>48</v>
      </c>
      <c r="BA4" s="22">
        <v>49</v>
      </c>
      <c r="BB4" s="22">
        <v>50</v>
      </c>
      <c r="BC4" s="22">
        <v>51</v>
      </c>
      <c r="BD4" s="22">
        <v>52</v>
      </c>
      <c r="BE4" s="22">
        <v>53</v>
      </c>
      <c r="BF4" s="22">
        <v>54</v>
      </c>
      <c r="BG4" s="22">
        <v>55</v>
      </c>
      <c r="BH4" s="22">
        <v>56</v>
      </c>
      <c r="BI4" s="22">
        <v>57</v>
      </c>
      <c r="BJ4" s="22">
        <v>58</v>
      </c>
      <c r="BK4" s="22">
        <v>59</v>
      </c>
      <c r="BL4" s="22">
        <v>60</v>
      </c>
      <c r="BM4" s="22">
        <v>61</v>
      </c>
      <c r="BN4" s="22">
        <v>62</v>
      </c>
      <c r="BO4" s="22">
        <v>63</v>
      </c>
      <c r="BP4" s="22">
        <v>64</v>
      </c>
      <c r="BQ4" s="22">
        <v>65</v>
      </c>
      <c r="BR4" s="22">
        <v>66</v>
      </c>
      <c r="BS4" s="22">
        <v>67</v>
      </c>
      <c r="BT4" s="22">
        <v>68</v>
      </c>
      <c r="BU4" s="22">
        <v>69</v>
      </c>
      <c r="BV4" s="22">
        <v>70</v>
      </c>
      <c r="BW4" s="22">
        <v>71</v>
      </c>
      <c r="BX4" s="22">
        <v>72</v>
      </c>
      <c r="BY4" s="22">
        <v>73</v>
      </c>
      <c r="BZ4" s="22">
        <v>74</v>
      </c>
      <c r="CA4" s="22">
        <v>75</v>
      </c>
      <c r="CB4" s="22">
        <v>76</v>
      </c>
      <c r="CC4" s="22">
        <v>77</v>
      </c>
      <c r="CD4" s="22">
        <v>78</v>
      </c>
    </row>
    <row r="6" spans="1:83" x14ac:dyDescent="0.2">
      <c r="B6" s="73"/>
    </row>
    <row r="7" spans="1:83" customFormat="1" ht="12.75" x14ac:dyDescent="0.2">
      <c r="B7" s="129" t="s">
        <v>89</v>
      </c>
      <c r="C7" s="141"/>
      <c r="D7" s="404"/>
      <c r="E7" s="405">
        <f>_xlfn.XLOOKUP(E1,'Insurance Business Model'!$F1:$BM1,'Insurance Business Model'!$F51:$BM51,0,0)</f>
        <v>0</v>
      </c>
      <c r="F7" s="405">
        <f>_xlfn.XLOOKUP(F1,'Insurance Business Model'!$F1:$BM1,'Insurance Business Model'!$F51:$BM51,0,0)</f>
        <v>0</v>
      </c>
      <c r="G7" s="405">
        <f>_xlfn.XLOOKUP(G1,'Insurance Business Model'!$F1:$BM1,'Insurance Business Model'!$F51:$BM51,0,0)</f>
        <v>0</v>
      </c>
      <c r="H7" s="405">
        <f>_xlfn.XLOOKUP(H1,'Insurance Business Model'!$F1:$BM1,'Insurance Business Model'!$F51:$BM51,0,0)</f>
        <v>0</v>
      </c>
      <c r="I7" s="405">
        <f>_xlfn.XLOOKUP(I1,'Insurance Business Model'!$F1:$BM1,'Insurance Business Model'!$F51:$BM51,0,0)</f>
        <v>0</v>
      </c>
      <c r="J7" s="405">
        <f>_xlfn.XLOOKUP(J1,'Insurance Business Model'!$F1:$BM1,'Insurance Business Model'!$F51:$BM51,0,0)</f>
        <v>0</v>
      </c>
      <c r="K7" s="405">
        <f>_xlfn.XLOOKUP(K1,'Insurance Business Model'!$F1:$BM1,'Insurance Business Model'!$F51:$BM51,0,0)</f>
        <v>0</v>
      </c>
      <c r="L7" s="405">
        <f>_xlfn.XLOOKUP(L1,'Insurance Business Model'!$F1:$BM1,'Insurance Business Model'!$F51:$BM51,0,0)</f>
        <v>0</v>
      </c>
      <c r="M7" s="405">
        <f>_xlfn.XLOOKUP(M1,'Insurance Business Model'!$F1:$BM1,'Insurance Business Model'!$F51:$BM51,0,0)</f>
        <v>0</v>
      </c>
      <c r="N7" s="405">
        <f>_xlfn.XLOOKUP(N1,'Insurance Business Model'!$F1:$BM1,'Insurance Business Model'!$F51:$BM51,0,0)</f>
        <v>0</v>
      </c>
      <c r="O7" s="405">
        <f>_xlfn.XLOOKUP(O1,'Insurance Business Model'!$F1:$BM1,'Insurance Business Model'!$F51:$BM51,0,0)</f>
        <v>0</v>
      </c>
      <c r="P7" s="405">
        <f>_xlfn.XLOOKUP(P1,'Insurance Business Model'!$F1:$BM1,'Insurance Business Model'!$F51:$BM51,0,0)</f>
        <v>0</v>
      </c>
      <c r="Q7" s="405">
        <f>_xlfn.XLOOKUP(Q1,'Insurance Business Model'!$F1:$BM1,'Insurance Business Model'!$F51:$BM51,0,0)</f>
        <v>0</v>
      </c>
      <c r="R7" s="405">
        <f>_xlfn.XLOOKUP(R1,'Insurance Business Model'!$F1:$BM1,'Insurance Business Model'!$F51:$BM51,0,0)</f>
        <v>221625</v>
      </c>
      <c r="S7" s="405">
        <f>_xlfn.XLOOKUP(S1,'Insurance Business Model'!$F1:$BM1,'Insurance Business Model'!$F51:$BM51,0,0)</f>
        <v>264841.875</v>
      </c>
      <c r="T7" s="405">
        <f>_xlfn.XLOOKUP(T1,'Insurance Business Model'!$F1:$BM1,'Insurance Business Model'!$F51:$BM51,0,0)</f>
        <v>307842.66562500008</v>
      </c>
      <c r="U7" s="405">
        <f>_xlfn.XLOOKUP(U1,'Insurance Business Model'!$F1:$BM1,'Insurance Business Model'!$F51:$BM51,0,0)</f>
        <v>350628.45229687507</v>
      </c>
      <c r="V7" s="405">
        <f>_xlfn.XLOOKUP(V1,'Insurance Business Model'!$F1:$BM1,'Insurance Business Model'!$F51:$BM51,0,0)</f>
        <v>393200.31003539066</v>
      </c>
      <c r="W7" s="405">
        <f>_xlfn.XLOOKUP(W1,'Insurance Business Model'!$F1:$BM1,'Insurance Business Model'!$F51:$BM51,0,0)</f>
        <v>435559.30848521373</v>
      </c>
      <c r="X7" s="405">
        <f>_xlfn.XLOOKUP(X1,'Insurance Business Model'!$F1:$BM1,'Insurance Business Model'!$F51:$BM51,0,0)</f>
        <v>477706.51194278768</v>
      </c>
      <c r="Y7" s="405">
        <f>_xlfn.XLOOKUP(Y1,'Insurance Business Model'!$F1:$BM1,'Insurance Business Model'!$F51:$BM51,0,0)</f>
        <v>519642.97938307375</v>
      </c>
      <c r="Z7" s="405">
        <f>_xlfn.XLOOKUP(Z1,'Insurance Business Model'!$F1:$BM1,'Insurance Business Model'!$F51:$BM51,0,0)</f>
        <v>561369.76448615838</v>
      </c>
      <c r="AA7" s="405">
        <f>_xlfn.XLOOKUP(AA1,'Insurance Business Model'!$F1:$BM1,'Insurance Business Model'!$F51:$BM51,0,0)</f>
        <v>602887.91566372756</v>
      </c>
      <c r="AB7" s="405">
        <f>_xlfn.XLOOKUP(AB1,'Insurance Business Model'!$F1:$BM1,'Insurance Business Model'!$F51:$BM51,0,0)</f>
        <v>644198.47608540906</v>
      </c>
      <c r="AC7" s="405">
        <f>_xlfn.XLOOKUP(AC1,'Insurance Business Model'!$F1:$BM1,'Insurance Business Model'!$F51:$BM51,0,0)</f>
        <v>782705.88240416721</v>
      </c>
      <c r="AD7" s="405">
        <f>_xlfn.XLOOKUP(AD1,'Insurance Business Model'!$F1:$BM1,'Insurance Business Model'!$F51:$BM51,0,0)</f>
        <v>829417.35299214651</v>
      </c>
      <c r="AE7" s="405">
        <f>_xlfn.XLOOKUP(AE1,'Insurance Business Model'!$F1:$BM1,'Insurance Business Model'!$F51:$BM51,0,0)</f>
        <v>875895.26622718549</v>
      </c>
      <c r="AF7" s="405">
        <f>_xlfn.XLOOKUP(AF1,'Insurance Business Model'!$F1:$BM1,'Insurance Business Model'!$F51:$BM51,0,0)</f>
        <v>922140.78989604977</v>
      </c>
      <c r="AG7" s="405">
        <f>_xlfn.XLOOKUP(AG1,'Insurance Business Model'!$F1:$BM1,'Insurance Business Model'!$F51:$BM51,0,0)</f>
        <v>968155.08594656945</v>
      </c>
      <c r="AH7" s="405">
        <f>_xlfn.XLOOKUP(AH1,'Insurance Business Model'!$F1:$BM1,'Insurance Business Model'!$F51:$BM51,0,0)</f>
        <v>1013939.3105168366</v>
      </c>
      <c r="AI7" s="405">
        <f>_xlfn.XLOOKUP(AI1,'Insurance Business Model'!$F1:$BM1,'Insurance Business Model'!$F51:$BM51,0,0)</f>
        <v>1059494.6139642524</v>
      </c>
      <c r="AJ7" s="405">
        <f>_xlfn.XLOOKUP(AJ1,'Insurance Business Model'!$F1:$BM1,'Insurance Business Model'!$F51:$BM51,0,0)</f>
        <v>1308717.1408944314</v>
      </c>
      <c r="AK7" s="405">
        <f>_xlfn.XLOOKUP(AK1,'Insurance Business Model'!$F1:$BM1,'Insurance Business Model'!$F51:$BM51,0,0)</f>
        <v>1393577.555189959</v>
      </c>
      <c r="AL7" s="405">
        <f>_xlfn.XLOOKUP(AL1,'Insurance Business Model'!$F1:$BM1,'Insurance Business Model'!$F51:$BM51,0,0)</f>
        <v>1478013.6674140093</v>
      </c>
      <c r="AM7" s="405">
        <f>_xlfn.XLOOKUP(AM1,'Insurance Business Model'!$F1:$BM1,'Insurance Business Model'!$F51:$BM51,0,0)</f>
        <v>1562027.5990769395</v>
      </c>
      <c r="AN7" s="405">
        <f>_xlfn.XLOOKUP(AN1,'Insurance Business Model'!$F1:$BM1,'Insurance Business Model'!$F51:$BM51,0,0)</f>
        <v>1645621.4610815546</v>
      </c>
      <c r="AO7" s="405">
        <f>_xlfn.XLOOKUP(AO1,'Insurance Business Model'!$F1:$BM1,'Insurance Business Model'!$F51:$BM51,0,0)</f>
        <v>1894069.8787501603</v>
      </c>
      <c r="AP7" s="405">
        <f>_xlfn.XLOOKUP(AP1,'Insurance Business Model'!$F1:$BM1,'Insurance Business Model'!$F51:$BM51,0,0)</f>
        <v>1982303.5293564091</v>
      </c>
      <c r="AQ7" s="405">
        <f>_xlfn.XLOOKUP(AQ1,'Insurance Business Model'!$F1:$BM1,'Insurance Business Model'!$F51:$BM51,0,0)</f>
        <v>2070096.0117096272</v>
      </c>
      <c r="AR7" s="405">
        <f>_xlfn.XLOOKUP(AR1,'Insurance Business Model'!$F1:$BM1,'Insurance Business Model'!$F51:$BM51,0,0)</f>
        <v>2157449.5316510792</v>
      </c>
      <c r="AS7" s="405">
        <f>_xlfn.XLOOKUP(AS1,'Insurance Business Model'!$F1:$BM1,'Insurance Business Model'!$F51:$BM51,0,0)</f>
        <v>2244366.2839928237</v>
      </c>
      <c r="AT7" s="405">
        <f>_xlfn.XLOOKUP(AT1,'Insurance Business Model'!$F1:$BM1,'Insurance Business Model'!$F51:$BM51,0,0)</f>
        <v>2330848.4525728598</v>
      </c>
      <c r="AU7" s="405">
        <f>_xlfn.XLOOKUP(AU1,'Insurance Business Model'!$F1:$BM1,'Insurance Business Model'!$F51:$BM51,0,0)</f>
        <v>2506509.3371132463</v>
      </c>
      <c r="AV7" s="405">
        <f>_xlfn.XLOOKUP(AV1,'Insurance Business Model'!$F1:$BM1,'Insurance Business Model'!$F51:$BM51,0,0)</f>
        <v>2597476.7904276797</v>
      </c>
      <c r="AW7" s="405">
        <f>_xlfn.XLOOKUP(AW1,'Insurance Business Model'!$F1:$BM1,'Insurance Business Model'!$F51:$BM51,0,0)</f>
        <v>2687989.4064755412</v>
      </c>
      <c r="AX7" s="405">
        <f>_xlfn.XLOOKUP(AX1,'Insurance Business Model'!$F1:$BM1,'Insurance Business Model'!$F51:$BM51,0,0)</f>
        <v>2778049.4594431636</v>
      </c>
      <c r="AY7" s="405">
        <f>_xlfn.XLOOKUP(AY1,'Insurance Business Model'!$F1:$BM1,'Insurance Business Model'!$F51:$BM51,0,0)</f>
        <v>2867659.2121459479</v>
      </c>
      <c r="AZ7" s="405">
        <f>_xlfn.XLOOKUP(AZ1,'Insurance Business Model'!$F1:$BM1,'Insurance Business Model'!$F51:$BM51,0,0)</f>
        <v>2956820.9160852181</v>
      </c>
      <c r="BA7" s="405">
        <f>_xlfn.XLOOKUP(BA1,'Insurance Business Model'!$F1:$BM1,'Insurance Business Model'!$F51:$BM51,0,0)</f>
        <v>3274716.4536645352</v>
      </c>
      <c r="BB7" s="405">
        <f>_xlfn.XLOOKUP(BB1,'Insurance Business Model'!$F1:$BM1,'Insurance Business Model'!$F51:$BM51,0,0)</f>
        <v>3555726.2713962123</v>
      </c>
      <c r="BC7" s="405">
        <f>_xlfn.XLOOKUP(BC1,'Insurance Business Model'!$F1:$BM1,'Insurance Business Model'!$F51:$BM51,0,0)</f>
        <v>3685264.3200392313</v>
      </c>
      <c r="BD7" s="405">
        <f>_xlfn.XLOOKUP(BD1,'Insurance Business Model'!$F1:$BM1,'Insurance Business Model'!$F51:$BM51,0,0)</f>
        <v>3814154.6784390355</v>
      </c>
      <c r="BE7" s="405">
        <f>_xlfn.XLOOKUP(BE1,'Insurance Business Model'!$F1:$BM1,'Insurance Business Model'!$F51:$BM51,0,0)</f>
        <v>3942400.5850468408</v>
      </c>
      <c r="BF7" s="405">
        <f>_xlfn.XLOOKUP(BF1,'Insurance Business Model'!$F1:$BM1,'Insurance Business Model'!$F51:$BM51,0,0)</f>
        <v>4070005.2621216052</v>
      </c>
      <c r="BG7" s="405">
        <f>_xlfn.XLOOKUP(BG1,'Insurance Business Model'!$F1:$BM1,'Insurance Business Model'!$F51:$BM51,0,0)</f>
        <v>4349022.6387870908</v>
      </c>
      <c r="BH7" s="405">
        <f>_xlfn.XLOOKUP(BH1,'Insurance Business Model'!$F1:$BM1,'Insurance Business Model'!$F51:$BM51,0,0)</f>
        <v>4480390.2055931548</v>
      </c>
      <c r="BI7" s="405">
        <f>_xlfn.XLOOKUP(BI1,'Insurance Business Model'!$F1:$BM1,'Insurance Business Model'!$F51:$BM51,0,0)</f>
        <v>4611100.9345651884</v>
      </c>
      <c r="BJ7" s="405">
        <f>_xlfn.XLOOKUP(BJ1,'Insurance Business Model'!$F1:$BM1,'Insurance Business Model'!$F51:$BM51,0,0)</f>
        <v>4741158.1098923637</v>
      </c>
      <c r="BK7" s="405">
        <f>_xlfn.XLOOKUP(BK1,'Insurance Business Model'!$F1:$BM1,'Insurance Business Model'!$F51:$BM51,0,0)</f>
        <v>4870564.9993429016</v>
      </c>
      <c r="BL7" s="405">
        <f>_xlfn.XLOOKUP(BL1,'Insurance Business Model'!$F1:$BM1,'Insurance Business Model'!$F51:$BM51,0,0)</f>
        <v>4999324.8543461869</v>
      </c>
      <c r="BM7" s="405">
        <f>_xlfn.XLOOKUP(BM1,'Insurance Business Model'!$F1:$BM1,'Insurance Business Model'!$F51:$BM51,0,0)</f>
        <v>5499239.1879594214</v>
      </c>
      <c r="BN7" s="405">
        <f>_xlfn.XLOOKUP(BN1,'Insurance Business Model'!$F1:$BM1,'Insurance Business Model'!$F51:$BM51,0,0)</f>
        <v>5636487.9920196235</v>
      </c>
      <c r="BO7" s="405">
        <f>_xlfn.XLOOKUP(BO1,'Insurance Business Model'!$F1:$BM1,'Insurance Business Model'!$F51:$BM51,0,0)</f>
        <v>5773050.5520595266</v>
      </c>
      <c r="BP7" s="405">
        <f>_xlfn.XLOOKUP(BP1,'Insurance Business Model'!$F1:$BM1,'Insurance Business Model'!$F51:$BM51,0,0)</f>
        <v>5908930.2992992289</v>
      </c>
      <c r="BQ7" s="405">
        <f>_xlfn.XLOOKUP(BQ1,'Insurance Business Model'!$F1:$BM1,'Insurance Business Model'!$F51:$BM51,0,0)</f>
        <v>6044130.6478027329</v>
      </c>
      <c r="BR7" s="405">
        <f>_xlfn.XLOOKUP(BR1,'Insurance Business Model'!$F1:$BM1,'Insurance Business Model'!$F51:$BM51,0,0)</f>
        <v>6178654.9945637193</v>
      </c>
      <c r="BS7" s="405">
        <f>_xlfn.XLOOKUP(BS1,'Insurance Business Model'!$F1:$BM1,'Insurance Business Model'!$F51:$BM51,0,0)</f>
        <v>6523351.9903778648</v>
      </c>
      <c r="BT7" s="405">
        <f>_xlfn.XLOOKUP(BT1,'Insurance Business Model'!$F1:$BM1,'Insurance Business Model'!$F51:$BM51,0,0)</f>
        <v>6833852.9584259745</v>
      </c>
      <c r="BU7" s="405">
        <f>_xlfn.XLOOKUP(BU1,'Insurance Business Model'!$F1:$BM1,'Insurance Business Model'!$F51:$BM51,0,0)</f>
        <v>7004740.0392338447</v>
      </c>
      <c r="BV7" s="405">
        <f>_xlfn.XLOOKUP(BV1,'Insurance Business Model'!$F1:$BM1,'Insurance Business Model'!$F51:$BM51,0,0)</f>
        <v>7174772.6846376751</v>
      </c>
      <c r="BW7" s="405">
        <f>_xlfn.XLOOKUP(BW1,'Insurance Business Model'!$F1:$BM1,'Insurance Business Model'!$F51:$BM51,0,0)</f>
        <v>7343955.1668144874</v>
      </c>
      <c r="BX7" s="405">
        <f>_xlfn.XLOOKUP(BX1,'Insurance Business Model'!$F1:$BM1,'Insurance Business Model'!$F51:$BM51,0,0)</f>
        <v>7512291.7365804138</v>
      </c>
      <c r="BY7" s="405">
        <f>IF(_xlfn.XLOOKUP(BY1,'Insurance Business Model'!$F1:$BM1,'Insurance Business Model'!$F51:$BM51,0,0)=0,BX7*1.005,(_xlfn.XLOOKUP(BY1,'Insurance Business Model'!$F1:$BM1,'Insurance Business Model'!$F51:$BM51,0,0)))</f>
        <v>7549853.195263315</v>
      </c>
      <c r="BZ7" s="405">
        <f>IF(_xlfn.XLOOKUP(BZ1,'Insurance Business Model'!$F1:$BM1,'Insurance Business Model'!$F51:$BM51,0,0)=0,BY7*1.005,(_xlfn.XLOOKUP(BZ1,'Insurance Business Model'!$F1:$BM1,'Insurance Business Model'!$F51:$BM51,0,0)))</f>
        <v>7587602.4612396304</v>
      </c>
      <c r="CA7" s="405">
        <f>IF(_xlfn.XLOOKUP(CA1,'Insurance Business Model'!$F1:$BM1,'Insurance Business Model'!$F51:$BM51,0,0)=0,BZ7*1.005,(_xlfn.XLOOKUP(CA1,'Insurance Business Model'!$F1:$BM1,'Insurance Business Model'!$F51:$BM51,0,0)))</f>
        <v>7625540.4735458279</v>
      </c>
      <c r="CB7" s="405">
        <f>IF(_xlfn.XLOOKUP(CB1,'Insurance Business Model'!$F1:$BM1,'Insurance Business Model'!$F51:$BM51,0,0)=0,CA7*1.005,(_xlfn.XLOOKUP(CB1,'Insurance Business Model'!$F1:$BM1,'Insurance Business Model'!$F51:$BM51,0,0)))</f>
        <v>7663668.1759135565</v>
      </c>
      <c r="CC7" s="405">
        <f>IF(_xlfn.XLOOKUP(CC1,'Insurance Business Model'!$F1:$BM1,'Insurance Business Model'!$F51:$BM51,0,0)=0,CB7*1.005,(_xlfn.XLOOKUP(CC1,'Insurance Business Model'!$F1:$BM1,'Insurance Business Model'!$F51:$BM51,0,0)))</f>
        <v>7701986.5167931234</v>
      </c>
      <c r="CD7" s="405">
        <f>IF(_xlfn.XLOOKUP(CD1,'Insurance Business Model'!$F1:$BM1,'Insurance Business Model'!$F51:$BM51,0,0)=0,CC7*1.005,(_xlfn.XLOOKUP(CD1,'Insurance Business Model'!$F1:$BM1,'Insurance Business Model'!$F51:$BM51,0,0)))</f>
        <v>7740496.4493770879</v>
      </c>
    </row>
    <row r="8" spans="1:83" customFormat="1" ht="12.75" x14ac:dyDescent="0.2">
      <c r="B8" s="137" t="s">
        <v>90</v>
      </c>
      <c r="C8" s="148"/>
      <c r="D8" s="406"/>
      <c r="E8" s="407">
        <f>_xlfn.XLOOKUP(E1,'Insurance Business Model'!$F1:$BM1,'Insurance Business Model'!$F52:$BM52,0,0)</f>
        <v>0</v>
      </c>
      <c r="F8" s="407">
        <f>_xlfn.XLOOKUP(F1,'Insurance Business Model'!$F1:$BM1,'Insurance Business Model'!$F52:$BM52,0,0)</f>
        <v>0</v>
      </c>
      <c r="G8" s="407">
        <f>_xlfn.XLOOKUP(G1,'Insurance Business Model'!$F1:$BM1,'Insurance Business Model'!$F52:$BM52,0,0)</f>
        <v>0</v>
      </c>
      <c r="H8" s="407">
        <f>_xlfn.XLOOKUP(H1,'Insurance Business Model'!$F1:$BM1,'Insurance Business Model'!$F52:$BM52,0,0)</f>
        <v>0</v>
      </c>
      <c r="I8" s="407">
        <f>_xlfn.XLOOKUP(I1,'Insurance Business Model'!$F1:$BM1,'Insurance Business Model'!$F52:$BM52,0,0)</f>
        <v>0</v>
      </c>
      <c r="J8" s="407">
        <f>_xlfn.XLOOKUP(J1,'Insurance Business Model'!$F1:$BM1,'Insurance Business Model'!$F52:$BM52,0,0)</f>
        <v>0</v>
      </c>
      <c r="K8" s="407">
        <f>_xlfn.XLOOKUP(K1,'Insurance Business Model'!$F1:$BM1,'Insurance Business Model'!$F52:$BM52,0,0)</f>
        <v>0</v>
      </c>
      <c r="L8" s="407">
        <f>_xlfn.XLOOKUP(L1,'Insurance Business Model'!$F1:$BM1,'Insurance Business Model'!$F52:$BM52,0,0)</f>
        <v>0</v>
      </c>
      <c r="M8" s="407">
        <f>_xlfn.XLOOKUP(M1,'Insurance Business Model'!$F1:$BM1,'Insurance Business Model'!$F52:$BM52,0,0)</f>
        <v>0</v>
      </c>
      <c r="N8" s="407">
        <f>_xlfn.XLOOKUP(N1,'Insurance Business Model'!$F1:$BM1,'Insurance Business Model'!$F52:$BM52,0,0)</f>
        <v>0</v>
      </c>
      <c r="O8" s="407">
        <f>_xlfn.XLOOKUP(O1,'Insurance Business Model'!$F1:$BM1,'Insurance Business Model'!$F52:$BM52,0,0)</f>
        <v>0</v>
      </c>
      <c r="P8" s="407">
        <f>_xlfn.XLOOKUP(P1,'Insurance Business Model'!$F1:$BM1,'Insurance Business Model'!$F52:$BM52,0,0)</f>
        <v>0</v>
      </c>
      <c r="Q8" s="407">
        <f>_xlfn.XLOOKUP(Q1,'Insurance Business Model'!$F1:$BM1,'Insurance Business Model'!$F52:$BM52,0,0)</f>
        <v>0</v>
      </c>
      <c r="R8" s="407">
        <f>_xlfn.XLOOKUP(R1,'Insurance Business Model'!$F1:$BM1,'Insurance Business Model'!$F52:$BM52,0,0)</f>
        <v>6156250</v>
      </c>
      <c r="S8" s="407">
        <f>_xlfn.XLOOKUP(S1,'Insurance Business Model'!$F1:$BM1,'Insurance Business Model'!$F52:$BM52,0,0)</f>
        <v>7356718.75</v>
      </c>
      <c r="T8" s="407">
        <f>_xlfn.XLOOKUP(T1,'Insurance Business Model'!$F1:$BM1,'Insurance Business Model'!$F52:$BM52,0,0)</f>
        <v>8551185.15625</v>
      </c>
      <c r="U8" s="407">
        <f>_xlfn.XLOOKUP(U1,'Insurance Business Model'!$F1:$BM1,'Insurance Business Model'!$F52:$BM52,0,0)</f>
        <v>9739679.23046875</v>
      </c>
      <c r="V8" s="407">
        <f>_xlfn.XLOOKUP(V1,'Insurance Business Model'!$F1:$BM1,'Insurance Business Model'!$F52:$BM52,0,0)</f>
        <v>10922230.834316408</v>
      </c>
      <c r="W8" s="407">
        <f>_xlfn.XLOOKUP(W1,'Insurance Business Model'!$F1:$BM1,'Insurance Business Model'!$F52:$BM52,0,0)</f>
        <v>12098869.680144824</v>
      </c>
      <c r="X8" s="407">
        <f>_xlfn.XLOOKUP(X1,'Insurance Business Model'!$F1:$BM1,'Insurance Business Model'!$F52:$BM52,0,0)</f>
        <v>13269625.331744101</v>
      </c>
      <c r="Y8" s="407">
        <f>_xlfn.XLOOKUP(Y1,'Insurance Business Model'!$F1:$BM1,'Insurance Business Model'!$F52:$BM52,0,0)</f>
        <v>14434527.20508538</v>
      </c>
      <c r="Z8" s="407">
        <f>_xlfn.XLOOKUP(Z1,'Insurance Business Model'!$F1:$BM1,'Insurance Business Model'!$F52:$BM52,0,0)</f>
        <v>15593604.569059953</v>
      </c>
      <c r="AA8" s="407">
        <f>_xlfn.XLOOKUP(AA1,'Insurance Business Model'!$F1:$BM1,'Insurance Business Model'!$F52:$BM52,0,0)</f>
        <v>16746886.546214651</v>
      </c>
      <c r="AB8" s="407">
        <f>_xlfn.XLOOKUP(AB1,'Insurance Business Model'!$F1:$BM1,'Insurance Business Model'!$F52:$BM52,0,0)</f>
        <v>17894402.113483582</v>
      </c>
      <c r="AC8" s="407">
        <f>_xlfn.XLOOKUP(AC1,'Insurance Business Model'!$F1:$BM1,'Insurance Business Model'!$F52:$BM52,0,0)</f>
        <v>21741830.066782422</v>
      </c>
      <c r="AD8" s="407">
        <f>_xlfn.XLOOKUP(AD1,'Insurance Business Model'!$F1:$BM1,'Insurance Business Model'!$F52:$BM52,0,0)</f>
        <v>23039370.916448511</v>
      </c>
      <c r="AE8" s="407">
        <f>_xlfn.XLOOKUP(AE1,'Insurance Business Model'!$F1:$BM1,'Insurance Business Model'!$F52:$BM52,0,0)</f>
        <v>24330424.061866269</v>
      </c>
      <c r="AF8" s="407">
        <f>_xlfn.XLOOKUP(AF1,'Insurance Business Model'!$F1:$BM1,'Insurance Business Model'!$F52:$BM52,0,0)</f>
        <v>25615021.941556934</v>
      </c>
      <c r="AG8" s="407">
        <f>_xlfn.XLOOKUP(AG1,'Insurance Business Model'!$F1:$BM1,'Insurance Business Model'!$F52:$BM52,0,0)</f>
        <v>26893196.831849158</v>
      </c>
      <c r="AH8" s="407">
        <f>_xlfn.XLOOKUP(AH1,'Insurance Business Model'!$F1:$BM1,'Insurance Business Model'!$F52:$BM52,0,0)</f>
        <v>28164980.847689908</v>
      </c>
      <c r="AI8" s="407">
        <f>_xlfn.XLOOKUP(AI1,'Insurance Business Model'!$F1:$BM1,'Insurance Business Model'!$F52:$BM52,0,0)</f>
        <v>29430405.943451453</v>
      </c>
      <c r="AJ8" s="407">
        <f>_xlfn.XLOOKUP(AJ1,'Insurance Business Model'!$F1:$BM1,'Insurance Business Model'!$F52:$BM52,0,0)</f>
        <v>30689503.913734201</v>
      </c>
      <c r="AK8" s="407">
        <f>_xlfn.XLOOKUP(AK1,'Insurance Business Model'!$F1:$BM1,'Insurance Business Model'!$F52:$BM52,0,0)</f>
        <v>31942306.394165527</v>
      </c>
      <c r="AL8" s="407">
        <f>_xlfn.XLOOKUP(AL1,'Insurance Business Model'!$F1:$BM1,'Insurance Business Model'!$F52:$BM52,0,0)</f>
        <v>33188844.862194702</v>
      </c>
      <c r="AM8" s="407">
        <f>_xlfn.XLOOKUP(AM1,'Insurance Business Model'!$F1:$BM1,'Insurance Business Model'!$F52:$BM52,0,0)</f>
        <v>34429150.63788373</v>
      </c>
      <c r="AN8" s="407">
        <f>_xlfn.XLOOKUP(AN1,'Insurance Business Model'!$F1:$BM1,'Insurance Business Model'!$F52:$BM52,0,0)</f>
        <v>35663254.884694308</v>
      </c>
      <c r="AO8" s="407">
        <f>_xlfn.XLOOKUP(AO1,'Insurance Business Model'!$F1:$BM1,'Insurance Business Model'!$F52:$BM52,0,0)</f>
        <v>41482092.08177121</v>
      </c>
      <c r="AP8" s="407">
        <f>_xlfn.XLOOKUP(AP1,'Insurance Business Model'!$F1:$BM1,'Insurance Business Model'!$F52:$BM52,0,0)</f>
        <v>42855931.621362343</v>
      </c>
      <c r="AQ8" s="407">
        <f>_xlfn.XLOOKUP(AQ1,'Insurance Business Model'!$F1:$BM1,'Insurance Business Model'!$F52:$BM52,0,0)</f>
        <v>44222901.96325554</v>
      </c>
      <c r="AR8" s="407">
        <f>_xlfn.XLOOKUP(AR1,'Insurance Business Model'!$F1:$BM1,'Insurance Business Model'!$F52:$BM52,0,0)</f>
        <v>45583037.453439251</v>
      </c>
      <c r="AS8" s="407">
        <f>_xlfn.XLOOKUP(AS1,'Insurance Business Model'!$F1:$BM1,'Insurance Business Model'!$F52:$BM52,0,0)</f>
        <v>46936372.266172066</v>
      </c>
      <c r="AT8" s="407">
        <f>_xlfn.XLOOKUP(AT1,'Insurance Business Model'!$F1:$BM1,'Insurance Business Model'!$F52:$BM52,0,0)</f>
        <v>48282940.404841207</v>
      </c>
      <c r="AU8" s="407">
        <f>_xlfn.XLOOKUP(AU1,'Insurance Business Model'!$F1:$BM1,'Insurance Business Model'!$F52:$BM52,0,0)</f>
        <v>49622775.702817</v>
      </c>
      <c r="AV8" s="407">
        <f>_xlfn.XLOOKUP(AV1,'Insurance Business Model'!$F1:$BM1,'Insurance Business Model'!$F52:$BM52,0,0)</f>
        <v>50955911.824302919</v>
      </c>
      <c r="AW8" s="407">
        <f>_xlfn.XLOOKUP(AW1,'Insurance Business Model'!$F1:$BM1,'Insurance Business Model'!$F52:$BM52,0,0)</f>
        <v>52282382.2651814</v>
      </c>
      <c r="AX8" s="407">
        <f>_xlfn.XLOOKUP(AX1,'Insurance Business Model'!$F1:$BM1,'Insurance Business Model'!$F52:$BM52,0,0)</f>
        <v>53602220.353855491</v>
      </c>
      <c r="AY8" s="407">
        <f>_xlfn.XLOOKUP(AY1,'Insurance Business Model'!$F1:$BM1,'Insurance Business Model'!$F52:$BM52,0,0)</f>
        <v>54915459.252086222</v>
      </c>
      <c r="AZ8" s="407">
        <f>_xlfn.XLOOKUP(AZ1,'Insurance Business Model'!$F1:$BM1,'Insurance Business Model'!$F52:$BM52,0,0)</f>
        <v>56222131.955825783</v>
      </c>
      <c r="BA8" s="407">
        <f>_xlfn.XLOOKUP(BA1,'Insurance Business Model'!$F1:$BM1,'Insurance Business Model'!$F52:$BM52,0,0)</f>
        <v>63888372.467150629</v>
      </c>
      <c r="BB8" s="407">
        <f>_xlfn.XLOOKUP(BB1,'Insurance Business Model'!$F1:$BM1,'Insurance Business Model'!$F52:$BM52,0,0)</f>
        <v>65325180.604814872</v>
      </c>
      <c r="BC8" s="407">
        <f>_xlfn.XLOOKUP(BC1,'Insurance Business Model'!$F1:$BM1,'Insurance Business Model'!$F52:$BM52,0,0)</f>
        <v>66754804.70179081</v>
      </c>
      <c r="BD8" s="407">
        <f>_xlfn.XLOOKUP(BD1,'Insurance Business Model'!$F1:$BM1,'Insurance Business Model'!$F52:$BM52,0,0)</f>
        <v>68177280.678281844</v>
      </c>
      <c r="BE8" s="407">
        <f>_xlfn.XLOOKUP(BE1,'Insurance Business Model'!$F1:$BM1,'Insurance Business Model'!$F52:$BM52,0,0)</f>
        <v>69592644.274890453</v>
      </c>
      <c r="BF8" s="407">
        <f>_xlfn.XLOOKUP(BF1,'Insurance Business Model'!$F1:$BM1,'Insurance Business Model'!$F52:$BM52,0,0)</f>
        <v>71000931.053515986</v>
      </c>
      <c r="BG8" s="407">
        <f>_xlfn.XLOOKUP(BG1,'Insurance Business Model'!$F1:$BM1,'Insurance Business Model'!$F52:$BM52,0,0)</f>
        <v>72402176.398248404</v>
      </c>
      <c r="BH8" s="407">
        <f>_xlfn.XLOOKUP(BH1,'Insurance Business Model'!$F1:$BM1,'Insurance Business Model'!$F52:$BM52,0,0)</f>
        <v>73796415.516257167</v>
      </c>
      <c r="BI8" s="407">
        <f>_xlfn.XLOOKUP(BI1,'Insurance Business Model'!$F1:$BM1,'Insurance Business Model'!$F52:$BM52,0,0)</f>
        <v>75183683.43867588</v>
      </c>
      <c r="BJ8" s="407">
        <f>_xlfn.XLOOKUP(BJ1,'Insurance Business Model'!$F1:$BM1,'Insurance Business Model'!$F52:$BM52,0,0)</f>
        <v>76564015.021482497</v>
      </c>
      <c r="BK8" s="407">
        <f>_xlfn.XLOOKUP(BK1,'Insurance Business Model'!$F1:$BM1,'Insurance Business Model'!$F52:$BM52,0,0)</f>
        <v>77937444.946375087</v>
      </c>
      <c r="BL8" s="407">
        <f>_xlfn.XLOOKUP(BL1,'Insurance Business Model'!$F1:$BM1,'Insurance Business Model'!$F52:$BM52,0,0)</f>
        <v>79304007.721643209</v>
      </c>
      <c r="BM8" s="407">
        <f>_xlfn.XLOOKUP(BM1,'Insurance Business Model'!$F1:$BM1,'Insurance Business Model'!$F52:$BM52,0,0)</f>
        <v>88701405.494867638</v>
      </c>
      <c r="BN8" s="407">
        <f>_xlfn.XLOOKUP(BN1,'Insurance Business Model'!$F1:$BM1,'Insurance Business Model'!$F52:$BM52,0,0)</f>
        <v>90189148.467393294</v>
      </c>
      <c r="BO8" s="407">
        <f>_xlfn.XLOOKUP(BO1,'Insurance Business Model'!$F1:$BM1,'Insurance Business Model'!$F52:$BM52,0,0)</f>
        <v>91669452.72505632</v>
      </c>
      <c r="BP8" s="407">
        <f>_xlfn.XLOOKUP(BP1,'Insurance Business Model'!$F1:$BM1,'Insurance Business Model'!$F52:$BM52,0,0)</f>
        <v>93142355.461431041</v>
      </c>
      <c r="BQ8" s="407">
        <f>_xlfn.XLOOKUP(BQ1,'Insurance Business Model'!$F1:$BM1,'Insurance Business Model'!$F52:$BM52,0,0)</f>
        <v>94607893.684123918</v>
      </c>
      <c r="BR8" s="407">
        <f>_xlfn.XLOOKUP(BR1,'Insurance Business Model'!$F1:$BM1,'Insurance Business Model'!$F52:$BM52,0,0)</f>
        <v>96066104.215703294</v>
      </c>
      <c r="BS8" s="407">
        <f>_xlfn.XLOOKUP(BS1,'Insurance Business Model'!$F1:$BM1,'Insurance Business Model'!$F52:$BM52,0,0)</f>
        <v>97517023.694624767</v>
      </c>
      <c r="BT8" s="407">
        <f>_xlfn.XLOOKUP(BT1,'Insurance Business Model'!$F1:$BM1,'Insurance Business Model'!$F52:$BM52,0,0)</f>
        <v>98960688.576151639</v>
      </c>
      <c r="BU8" s="407">
        <f>_xlfn.XLOOKUP(BU1,'Insurance Business Model'!$F1:$BM1,'Insurance Business Model'!$F52:$BM52,0,0)</f>
        <v>100397135.13327089</v>
      </c>
      <c r="BV8" s="407">
        <f>_xlfn.XLOOKUP(BV1,'Insurance Business Model'!$F1:$BM1,'Insurance Business Model'!$F52:$BM52,0,0)</f>
        <v>101826399.45760451</v>
      </c>
      <c r="BW8" s="407">
        <f>_xlfn.XLOOKUP(BW1,'Insurance Business Model'!$F1:$BM1,'Insurance Business Model'!$F52:$BM52,0,0)</f>
        <v>103248517.46031649</v>
      </c>
      <c r="BX8" s="407">
        <f>_xlfn.XLOOKUP(BX1,'Insurance Business Model'!$F1:$BM1,'Insurance Business Model'!$F52:$BM52,0,0)</f>
        <v>104663524.8730149</v>
      </c>
      <c r="BY8" s="407">
        <f>IF(_xlfn.XLOOKUP(BY1,'Insurance Business Model'!$F1:$BM1,'Insurance Business Model'!$F52:$BM52,0,0)=0,BX8*1.005,_xlfn.XLOOKUP(BY1,'Insurance Business Model'!$F1:$BM1,'Insurance Business Model'!$F52:$BM52,0,0))</f>
        <v>105186842.49737996</v>
      </c>
      <c r="BZ8" s="407">
        <f>IF(_xlfn.XLOOKUP(BZ1,'Insurance Business Model'!$F1:$BM1,'Insurance Business Model'!$F52:$BM52,0,0)=0,BY8*1.005,_xlfn.XLOOKUP(BZ1,'Insurance Business Model'!$F1:$BM1,'Insurance Business Model'!$F52:$BM52,0,0))</f>
        <v>105712776.70986685</v>
      </c>
      <c r="CA8" s="407">
        <f>IF(_xlfn.XLOOKUP(CA1,'Insurance Business Model'!$F1:$BM1,'Insurance Business Model'!$F52:$BM52,0,0)=0,BZ8*1.005,_xlfn.XLOOKUP(CA1,'Insurance Business Model'!$F1:$BM1,'Insurance Business Model'!$F52:$BM52,0,0))</f>
        <v>106241340.59341617</v>
      </c>
      <c r="CB8" s="407">
        <f>IF(_xlfn.XLOOKUP(CB1,'Insurance Business Model'!$F1:$BM1,'Insurance Business Model'!$F52:$BM52,0,0)=0,CA8*1.005,_xlfn.XLOOKUP(CB1,'Insurance Business Model'!$F1:$BM1,'Insurance Business Model'!$F52:$BM52,0,0))</f>
        <v>106772547.29638323</v>
      </c>
      <c r="CC8" s="407">
        <f>IF(_xlfn.XLOOKUP(CC1,'Insurance Business Model'!$F1:$BM1,'Insurance Business Model'!$F52:$BM52,0,0)=0,CB8*1.005,_xlfn.XLOOKUP(CC1,'Insurance Business Model'!$F1:$BM1,'Insurance Business Model'!$F52:$BM52,0,0))</f>
        <v>107306410.03286514</v>
      </c>
      <c r="CD8" s="407">
        <f>IF(_xlfn.XLOOKUP(CD1,'Insurance Business Model'!$F1:$BM1,'Insurance Business Model'!$F52:$BM52,0,0)=0,CC8*1.005,_xlfn.XLOOKUP(CD1,'Insurance Business Model'!$F1:$BM1,'Insurance Business Model'!$F52:$BM52,0,0))</f>
        <v>107842942.08302945</v>
      </c>
    </row>
    <row r="9" spans="1:83" s="160" customFormat="1" ht="12.75" x14ac:dyDescent="0.2">
      <c r="B9" s="161"/>
      <c r="D9" s="408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410"/>
      <c r="BZ9" s="410"/>
      <c r="CA9" s="410"/>
      <c r="CB9" s="410"/>
      <c r="CC9" s="410"/>
      <c r="CD9" s="410"/>
    </row>
    <row r="10" spans="1:83" customFormat="1" ht="12.75" x14ac:dyDescent="0.2">
      <c r="B10" s="9" t="s">
        <v>140</v>
      </c>
      <c r="C10" s="9"/>
      <c r="D10" s="411"/>
      <c r="E10" s="411">
        <f>SUM(E7:E9)</f>
        <v>0</v>
      </c>
      <c r="F10" s="411">
        <f t="shared" ref="F10:BL10" si="23">SUM(F7:F9)</f>
        <v>0</v>
      </c>
      <c r="G10" s="411">
        <f t="shared" si="23"/>
        <v>0</v>
      </c>
      <c r="H10" s="411">
        <f t="shared" si="23"/>
        <v>0</v>
      </c>
      <c r="I10" s="411">
        <f t="shared" si="23"/>
        <v>0</v>
      </c>
      <c r="J10" s="411">
        <f t="shared" si="23"/>
        <v>0</v>
      </c>
      <c r="K10" s="411">
        <f t="shared" si="23"/>
        <v>0</v>
      </c>
      <c r="L10" s="411">
        <f t="shared" si="23"/>
        <v>0</v>
      </c>
      <c r="M10" s="411">
        <f>SUM(M7:M9)</f>
        <v>0</v>
      </c>
      <c r="N10" s="411">
        <f t="shared" si="23"/>
        <v>0</v>
      </c>
      <c r="O10" s="411">
        <f t="shared" si="23"/>
        <v>0</v>
      </c>
      <c r="P10" s="411">
        <f t="shared" si="23"/>
        <v>0</v>
      </c>
      <c r="Q10" s="411">
        <f t="shared" si="23"/>
        <v>0</v>
      </c>
      <c r="R10" s="411">
        <f t="shared" si="23"/>
        <v>6377875</v>
      </c>
      <c r="S10" s="411">
        <f t="shared" si="23"/>
        <v>7621560.625</v>
      </c>
      <c r="T10" s="411">
        <f t="shared" si="23"/>
        <v>8859027.8218750004</v>
      </c>
      <c r="U10" s="411">
        <f t="shared" si="23"/>
        <v>10090307.682765625</v>
      </c>
      <c r="V10" s="411">
        <f t="shared" si="23"/>
        <v>11315431.144351799</v>
      </c>
      <c r="W10" s="411">
        <f t="shared" si="23"/>
        <v>12534428.988630038</v>
      </c>
      <c r="X10" s="411">
        <f t="shared" si="23"/>
        <v>13747331.843686888</v>
      </c>
      <c r="Y10" s="411">
        <f t="shared" si="23"/>
        <v>14954170.184468454</v>
      </c>
      <c r="Z10" s="411">
        <f t="shared" si="23"/>
        <v>16154974.333546111</v>
      </c>
      <c r="AA10" s="411">
        <f t="shared" si="23"/>
        <v>17349774.461878378</v>
      </c>
      <c r="AB10" s="411">
        <f t="shared" si="23"/>
        <v>18538600.589568991</v>
      </c>
      <c r="AC10" s="411">
        <f t="shared" si="23"/>
        <v>22524535.94918659</v>
      </c>
      <c r="AD10" s="411">
        <f t="shared" si="23"/>
        <v>23868788.269440658</v>
      </c>
      <c r="AE10" s="411">
        <f t="shared" si="23"/>
        <v>25206319.328093454</v>
      </c>
      <c r="AF10" s="411">
        <f t="shared" si="23"/>
        <v>26537162.731452983</v>
      </c>
      <c r="AG10" s="411">
        <f t="shared" si="23"/>
        <v>27861351.917795729</v>
      </c>
      <c r="AH10" s="411">
        <f t="shared" si="23"/>
        <v>29178920.158206746</v>
      </c>
      <c r="AI10" s="411">
        <f t="shared" si="23"/>
        <v>30489900.557415705</v>
      </c>
      <c r="AJ10" s="411">
        <f t="shared" si="23"/>
        <v>31998221.054628633</v>
      </c>
      <c r="AK10" s="411">
        <f t="shared" si="23"/>
        <v>33335883.949355487</v>
      </c>
      <c r="AL10" s="411">
        <f t="shared" si="23"/>
        <v>34666858.529608712</v>
      </c>
      <c r="AM10" s="411">
        <f t="shared" si="23"/>
        <v>35991178.236960672</v>
      </c>
      <c r="AN10" s="411">
        <f t="shared" si="23"/>
        <v>37308876.345775865</v>
      </c>
      <c r="AO10" s="411">
        <f t="shared" si="23"/>
        <v>43376161.96052137</v>
      </c>
      <c r="AP10" s="411">
        <f t="shared" si="23"/>
        <v>44838235.150718756</v>
      </c>
      <c r="AQ10" s="411">
        <f t="shared" si="23"/>
        <v>46292997.97496517</v>
      </c>
      <c r="AR10" s="411">
        <f t="shared" si="23"/>
        <v>47740486.98509033</v>
      </c>
      <c r="AS10" s="411">
        <f t="shared" si="23"/>
        <v>49180738.550164893</v>
      </c>
      <c r="AT10" s="411">
        <f t="shared" si="23"/>
        <v>50613788.857414067</v>
      </c>
      <c r="AU10" s="411">
        <f t="shared" si="23"/>
        <v>52129285.039930247</v>
      </c>
      <c r="AV10" s="411">
        <f t="shared" si="23"/>
        <v>53553388.614730597</v>
      </c>
      <c r="AW10" s="411">
        <f t="shared" si="23"/>
        <v>54970371.671656944</v>
      </c>
      <c r="AX10" s="411">
        <f t="shared" si="23"/>
        <v>56380269.813298658</v>
      </c>
      <c r="AY10" s="411">
        <f t="shared" si="23"/>
        <v>57783118.464232169</v>
      </c>
      <c r="AZ10" s="411">
        <f t="shared" si="23"/>
        <v>59178952.871911004</v>
      </c>
      <c r="BA10" s="411">
        <f t="shared" si="23"/>
        <v>67163088.92081517</v>
      </c>
      <c r="BB10" s="411">
        <f t="shared" si="23"/>
        <v>68880906.876211077</v>
      </c>
      <c r="BC10" s="411">
        <f t="shared" si="23"/>
        <v>70440069.021830037</v>
      </c>
      <c r="BD10" s="411">
        <f t="shared" si="23"/>
        <v>71991435.35672088</v>
      </c>
      <c r="BE10" s="411">
        <f t="shared" si="23"/>
        <v>73535044.859937295</v>
      </c>
      <c r="BF10" s="411">
        <f t="shared" si="23"/>
        <v>75070936.315637589</v>
      </c>
      <c r="BG10" s="411">
        <f t="shared" si="23"/>
        <v>76751199.037035495</v>
      </c>
      <c r="BH10" s="411">
        <f t="shared" si="23"/>
        <v>78276805.721850321</v>
      </c>
      <c r="BI10" s="411">
        <f t="shared" si="23"/>
        <v>79794784.373241067</v>
      </c>
      <c r="BJ10" s="411">
        <f t="shared" si="23"/>
        <v>81305173.131374866</v>
      </c>
      <c r="BK10" s="411">
        <f t="shared" si="23"/>
        <v>82808009.94571799</v>
      </c>
      <c r="BL10" s="411">
        <f t="shared" si="23"/>
        <v>84303332.575989395</v>
      </c>
      <c r="BM10" s="411">
        <f t="shared" ref="BM10:CD10" si="24">SUM(BM7:BM9)</f>
        <v>94200644.682827055</v>
      </c>
      <c r="BN10" s="411">
        <f t="shared" si="24"/>
        <v>95825636.459412917</v>
      </c>
      <c r="BO10" s="411">
        <f t="shared" si="24"/>
        <v>97442503.277115852</v>
      </c>
      <c r="BP10" s="411">
        <f t="shared" si="24"/>
        <v>99051285.760730267</v>
      </c>
      <c r="BQ10" s="411">
        <f t="shared" si="24"/>
        <v>100652024.33192664</v>
      </c>
      <c r="BR10" s="411">
        <f t="shared" si="24"/>
        <v>102244759.21026701</v>
      </c>
      <c r="BS10" s="411">
        <f t="shared" si="24"/>
        <v>104040375.68500262</v>
      </c>
      <c r="BT10" s="411">
        <f t="shared" si="24"/>
        <v>105794541.53457761</v>
      </c>
      <c r="BU10" s="411">
        <f t="shared" si="24"/>
        <v>107401875.17250474</v>
      </c>
      <c r="BV10" s="411">
        <f t="shared" si="24"/>
        <v>109001172.14224219</v>
      </c>
      <c r="BW10" s="411">
        <f t="shared" si="24"/>
        <v>110592472.62713099</v>
      </c>
      <c r="BX10" s="411">
        <f t="shared" si="24"/>
        <v>112175816.60959531</v>
      </c>
      <c r="BY10" s="411">
        <f t="shared" si="24"/>
        <v>112736695.69264327</v>
      </c>
      <c r="BZ10" s="411">
        <f t="shared" si="24"/>
        <v>113300379.17110649</v>
      </c>
      <c r="CA10" s="411">
        <f t="shared" si="24"/>
        <v>113866881.066962</v>
      </c>
      <c r="CB10" s="411">
        <f t="shared" si="24"/>
        <v>114436215.47229679</v>
      </c>
      <c r="CC10" s="411">
        <f t="shared" si="24"/>
        <v>115008396.54965825</v>
      </c>
      <c r="CD10" s="411">
        <f t="shared" si="24"/>
        <v>115583438.53240654</v>
      </c>
    </row>
    <row r="11" spans="1:83" x14ac:dyDescent="0.2">
      <c r="B11" s="177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  <c r="Z11" s="412"/>
      <c r="AA11" s="412"/>
      <c r="AB11" s="412"/>
      <c r="AC11" s="412"/>
      <c r="AD11" s="412"/>
      <c r="AE11" s="412"/>
      <c r="AF11" s="412"/>
      <c r="AG11" s="412"/>
      <c r="AH11" s="412"/>
      <c r="AI11" s="412"/>
      <c r="AJ11" s="412"/>
      <c r="AK11" s="412"/>
      <c r="AL11" s="412"/>
      <c r="AM11" s="412"/>
      <c r="AN11" s="412"/>
      <c r="AO11" s="412"/>
      <c r="AP11" s="412"/>
      <c r="AQ11" s="412"/>
      <c r="AR11" s="412"/>
      <c r="AS11" s="412"/>
      <c r="AT11" s="412"/>
      <c r="AU11" s="412"/>
      <c r="AV11" s="412"/>
      <c r="AW11" s="412"/>
      <c r="AX11" s="412"/>
      <c r="AY11" s="412"/>
      <c r="AZ11" s="412"/>
      <c r="BA11" s="412"/>
      <c r="BB11" s="412"/>
      <c r="BC11" s="412"/>
      <c r="BD11" s="412"/>
      <c r="BE11" s="412"/>
      <c r="BF11" s="412"/>
      <c r="BG11" s="412"/>
      <c r="BH11" s="412"/>
      <c r="BI11" s="412"/>
      <c r="BJ11" s="412"/>
      <c r="BK11" s="412"/>
      <c r="BL11" s="412"/>
      <c r="BM11" s="412"/>
      <c r="BN11" s="412"/>
      <c r="BO11" s="412"/>
      <c r="BP11" s="412"/>
      <c r="BQ11" s="412"/>
      <c r="BR11" s="412"/>
      <c r="BS11" s="412"/>
      <c r="BT11" s="412"/>
      <c r="BU11" s="412"/>
      <c r="BV11" s="412"/>
      <c r="BW11" s="412"/>
      <c r="BX11" s="412"/>
      <c r="BY11" s="412"/>
      <c r="BZ11" s="412"/>
      <c r="CA11" s="412"/>
      <c r="CB11" s="412"/>
      <c r="CC11" s="412"/>
      <c r="CD11" s="412"/>
    </row>
    <row r="12" spans="1:83" customFormat="1" ht="12.75" x14ac:dyDescent="0.2">
      <c r="B12" s="137" t="s">
        <v>95</v>
      </c>
      <c r="C12" s="176"/>
      <c r="D12" s="413"/>
      <c r="E12" s="414">
        <f>IF(E1=Dashboard!$C$42,Dashboard!$C$36,0)+IF(E1=Dashboard!$C$43,Dashboard!$C$37,0)</f>
        <v>0</v>
      </c>
      <c r="F12" s="414">
        <f>IF(F1=Dashboard!$C$42,Dashboard!$C$36,0)+IF(F1=Dashboard!$C$43,Dashboard!$C$37,0)</f>
        <v>2000000</v>
      </c>
      <c r="G12" s="414">
        <f>IF(G1=Dashboard!$C$42,Dashboard!$C$36,0)+IF(G1=Dashboard!$C$43,Dashboard!$C$37,0)</f>
        <v>0</v>
      </c>
      <c r="H12" s="414">
        <f>IF(H1=Dashboard!$C$42,Dashboard!$C$36,0)+IF(H1=Dashboard!$C$43,Dashboard!$C$37,0)</f>
        <v>0</v>
      </c>
      <c r="I12" s="414">
        <f>IF(I1=Dashboard!$C$42,Dashboard!$C$36,0)+IF(I1=Dashboard!$C$43,Dashboard!$C$37,0)</f>
        <v>0</v>
      </c>
      <c r="J12" s="414">
        <f>IF(J1=Dashboard!$C$42,Dashboard!$C$36,0)+IF(J1=Dashboard!$C$43,Dashboard!$C$37,0)</f>
        <v>0</v>
      </c>
      <c r="K12" s="414">
        <f>IF(K1=Dashboard!$C$42,Dashboard!$C$36,0)+IF(K1=Dashboard!$C$43,Dashboard!$C$37,0)</f>
        <v>0</v>
      </c>
      <c r="L12" s="414">
        <f>IF(L1=Dashboard!$C$42,Dashboard!$C$36,0)+IF(L1=Dashboard!$C$43,Dashboard!$C$37,0)</f>
        <v>10000000</v>
      </c>
      <c r="M12" s="414">
        <f>IF(M1=Dashboard!$C$42,Dashboard!$C$36,0)+IF(M1=Dashboard!$C$43,Dashboard!$C$37,0)</f>
        <v>0</v>
      </c>
      <c r="N12" s="414">
        <f>IF(N1=Dashboard!$C$42,Dashboard!$C$36,0)+IF(N1=Dashboard!$C$43,Dashboard!$C$37,0)</f>
        <v>0</v>
      </c>
      <c r="O12" s="414">
        <f>IF(O1=Dashboard!$C$42,Dashboard!$C$36,0)+IF(O1=Dashboard!$C$43,Dashboard!$C$37,0)</f>
        <v>0</v>
      </c>
      <c r="P12" s="414">
        <f>IF(P1=Dashboard!$C$42,Dashboard!$C$36,0)+IF(P1=Dashboard!$C$43,Dashboard!$C$37,0)</f>
        <v>0</v>
      </c>
      <c r="Q12" s="414">
        <f>IF(Q1=Dashboard!$C$42,Dashboard!$C$36,0)+IF(Q1=Dashboard!$C$43,Dashboard!$C$37,0)</f>
        <v>0</v>
      </c>
      <c r="R12" s="414">
        <f>IF(R1=Dashboard!$C$42,Dashboard!$C$36,0)+IF(R1=Dashboard!$C$43,Dashboard!$C$37,0)</f>
        <v>0</v>
      </c>
      <c r="S12" s="414">
        <f>IF(S1=Dashboard!$C$42,Dashboard!$C$36,0)+IF(S1=Dashboard!$C$43,Dashboard!$C$37,0)</f>
        <v>0</v>
      </c>
      <c r="T12" s="414">
        <f>IF(T1=Dashboard!$C$42,Dashboard!$C$36,0)+IF(T1=Dashboard!$C$43,Dashboard!$C$37,0)</f>
        <v>0</v>
      </c>
      <c r="U12" s="414">
        <f>IF(U1=Dashboard!$C$42,Dashboard!$C$36,0)+IF(U1=Dashboard!$C$43,Dashboard!$C$37,0)</f>
        <v>0</v>
      </c>
      <c r="V12" s="414">
        <f>IF(V1=Dashboard!$C$42,Dashboard!$C$36,0)+IF(V1=Dashboard!$C$43,Dashboard!$C$37,0)</f>
        <v>0</v>
      </c>
      <c r="W12" s="414">
        <f>IF(W1=Dashboard!$C$42,Dashboard!$C$36,0)+IF(W1=Dashboard!$C$43,Dashboard!$C$37,0)</f>
        <v>0</v>
      </c>
      <c r="X12" s="414">
        <f>IF(X1=Dashboard!$C$42,Dashboard!$C$36,0)+IF(X1=Dashboard!$C$43,Dashboard!$C$37,0)</f>
        <v>0</v>
      </c>
      <c r="Y12" s="414">
        <f>IF(Y1=Dashboard!$C$42,Dashboard!$C$36,0)+IF(Y1=Dashboard!$C$43,Dashboard!$C$37,0)</f>
        <v>0</v>
      </c>
      <c r="Z12" s="414">
        <f>IF(Z1=Dashboard!$C$42,Dashboard!$C$36,0)+IF(Z1=Dashboard!$C$43,Dashboard!$C$37,0)</f>
        <v>0</v>
      </c>
      <c r="AA12" s="414">
        <f>IF(AA1=Dashboard!$C$42,Dashboard!$C$36,0)+IF(AA1=Dashboard!$C$43,Dashboard!$C$37,0)</f>
        <v>0</v>
      </c>
      <c r="AB12" s="414">
        <f>IF(AB1=Dashboard!$C$42,Dashboard!$C$36,0)+IF(AB1=Dashboard!$C$43,Dashboard!$C$37,0)</f>
        <v>0</v>
      </c>
      <c r="AC12" s="414">
        <f>IF(AC1=Dashboard!$C$42,Dashboard!$C$36,0)+IF(AC1=Dashboard!$C$43,Dashboard!$C$37,0)</f>
        <v>0</v>
      </c>
      <c r="AD12" s="414">
        <f>IF(AD1=Dashboard!$C$42,Dashboard!$C$36,0)+IF(AD1=Dashboard!$C$43,Dashboard!$C$37,0)</f>
        <v>0</v>
      </c>
      <c r="AE12" s="414">
        <f>IF(AE1=Dashboard!$C$42,Dashboard!$C$36,0)+IF(AE1=Dashboard!$C$43,Dashboard!$C$37,0)</f>
        <v>0</v>
      </c>
      <c r="AF12" s="414">
        <f>IF(AF1=Dashboard!$C$42,Dashboard!$C$36,0)+IF(AF1=Dashboard!$C$43,Dashboard!$C$37,0)</f>
        <v>0</v>
      </c>
      <c r="AG12" s="414">
        <f>IF(AG1=Dashboard!$C$42,Dashboard!$C$36,0)+IF(AG1=Dashboard!$C$43,Dashboard!$C$37,0)</f>
        <v>0</v>
      </c>
      <c r="AH12" s="414">
        <f>IF(AH1=Dashboard!$C$42,Dashboard!$C$36,0)+IF(AH1=Dashboard!$C$43,Dashboard!$C$37,0)</f>
        <v>0</v>
      </c>
      <c r="AI12" s="414">
        <f>IF(AI1=Dashboard!$C$42,Dashboard!$C$36,0)+IF(AI1=Dashboard!$C$43,Dashboard!$C$37,0)</f>
        <v>0</v>
      </c>
      <c r="AJ12" s="414">
        <f>IF(AJ1=Dashboard!$C$42,Dashboard!$C$36,0)+IF(AJ1=Dashboard!$C$43,Dashboard!$C$37,0)</f>
        <v>0</v>
      </c>
      <c r="AK12" s="414">
        <f>IF(AK1=Dashboard!$C$42,Dashboard!$C$36,0)+IF(AK1=Dashboard!$C$43,Dashboard!$C$37,0)</f>
        <v>0</v>
      </c>
      <c r="AL12" s="414">
        <f>IF(AL1=Dashboard!$C$42,Dashboard!$C$36,0)+IF(AL1=Dashboard!$C$43,Dashboard!$C$37,0)</f>
        <v>0</v>
      </c>
      <c r="AM12" s="414">
        <f>IF(AM1=Dashboard!$C$42,Dashboard!$C$36,0)+IF(AM1=Dashboard!$C$43,Dashboard!$C$37,0)</f>
        <v>0</v>
      </c>
      <c r="AN12" s="414">
        <f>IF(AN1=Dashboard!$C$42,Dashboard!$C$36,0)+IF(AN1=Dashboard!$C$43,Dashboard!$C$37,0)</f>
        <v>0</v>
      </c>
      <c r="AO12" s="414">
        <f>IF(AO1=Dashboard!$C$42,Dashboard!$C$36,0)+IF(AO1=Dashboard!$C$43,Dashboard!$C$37,0)</f>
        <v>0</v>
      </c>
      <c r="AP12" s="414">
        <f>IF(AP1=Dashboard!$C$42,Dashboard!$C$36,0)+IF(AP1=Dashboard!$C$43,Dashboard!$C$37,0)</f>
        <v>0</v>
      </c>
      <c r="AQ12" s="414">
        <f>IF(AQ1=Dashboard!$C$42,Dashboard!$C$36,0)+IF(AQ1=Dashboard!$C$43,Dashboard!$C$37,0)</f>
        <v>0</v>
      </c>
      <c r="AR12" s="414">
        <f>IF(AR1=Dashboard!$C$42,Dashboard!$C$36,0)+IF(AR1=Dashboard!$C$43,Dashboard!$C$37,0)</f>
        <v>0</v>
      </c>
      <c r="AS12" s="414">
        <f>IF(AS1=Dashboard!$C$42,Dashboard!$C$36,0)+IF(AS1=Dashboard!$C$43,Dashboard!$C$37,0)</f>
        <v>0</v>
      </c>
      <c r="AT12" s="414">
        <f>IF(AT1=Dashboard!$C$42,Dashboard!$C$36,0)+IF(AT1=Dashboard!$C$43,Dashboard!$C$37,0)</f>
        <v>0</v>
      </c>
      <c r="AU12" s="414">
        <f>IF(AU1=Dashboard!$C$42,Dashboard!$C$36,0)+IF(AU1=Dashboard!$C$43,Dashboard!$C$37,0)</f>
        <v>0</v>
      </c>
      <c r="AV12" s="414">
        <f>IF(AV1=Dashboard!$C$42,Dashboard!$C$36,0)+IF(AV1=Dashboard!$C$43,Dashboard!$C$37,0)</f>
        <v>0</v>
      </c>
      <c r="AW12" s="414">
        <f>IF(AW1=Dashboard!$C$42,Dashboard!$C$36,0)+IF(AW1=Dashboard!$C$43,Dashboard!$C$37,0)</f>
        <v>0</v>
      </c>
      <c r="AX12" s="414">
        <f>IF(AX1=Dashboard!$C$42,Dashboard!$C$36,0)+IF(AX1=Dashboard!$C$43,Dashboard!$C$37,0)</f>
        <v>0</v>
      </c>
      <c r="AY12" s="414">
        <f>IF(AY1=Dashboard!$C$42,Dashboard!$C$36,0)+IF(AY1=Dashboard!$C$43,Dashboard!$C$37,0)</f>
        <v>0</v>
      </c>
      <c r="AZ12" s="414">
        <f>IF(AZ1=Dashboard!$C$42,Dashboard!$C$36,0)+IF(AZ1=Dashboard!$C$43,Dashboard!$C$37,0)</f>
        <v>0</v>
      </c>
      <c r="BA12" s="414">
        <f>IF(BA1=Dashboard!$C$42,Dashboard!$C$36,0)+IF(BA1=Dashboard!$C$43,Dashboard!$C$37,0)</f>
        <v>0</v>
      </c>
      <c r="BB12" s="414">
        <f>IF(BB1=Dashboard!$C$42,Dashboard!$C$36,0)+IF(BB1=Dashboard!$C$43,Dashboard!$C$37,0)</f>
        <v>0</v>
      </c>
      <c r="BC12" s="414">
        <f>IF(BC1=Dashboard!$C$42,Dashboard!$C$36,0)+IF(BC1=Dashboard!$C$43,Dashboard!$C$37,0)</f>
        <v>0</v>
      </c>
      <c r="BD12" s="414">
        <f>IF(BD1=Dashboard!$C$42,Dashboard!$C$36,0)+IF(BD1=Dashboard!$C$43,Dashboard!$C$37,0)</f>
        <v>0</v>
      </c>
      <c r="BE12" s="414">
        <f>IF(BE1=Dashboard!$C$42,Dashboard!$C$36,0)+IF(BE1=Dashboard!$C$43,Dashboard!$C$37,0)</f>
        <v>0</v>
      </c>
      <c r="BF12" s="414">
        <f>IF(BF1=Dashboard!$C$42,Dashboard!$C$36,0)+IF(BF1=Dashboard!$C$43,Dashboard!$C$37,0)</f>
        <v>0</v>
      </c>
      <c r="BG12" s="414">
        <f>IF(BG1=Dashboard!$C$42,Dashboard!$C$36,0)+IF(BG1=Dashboard!$C$43,Dashboard!$C$37,0)</f>
        <v>0</v>
      </c>
      <c r="BH12" s="414">
        <f>IF(BH1=Dashboard!$C$42,Dashboard!$C$36,0)+IF(BH1=Dashboard!$C$43,Dashboard!$C$37,0)</f>
        <v>0</v>
      </c>
      <c r="BI12" s="414">
        <f>IF(BI1=Dashboard!$C$42,Dashboard!$C$36,0)+IF(BI1=Dashboard!$C$43,Dashboard!$C$37,0)</f>
        <v>0</v>
      </c>
      <c r="BJ12" s="414">
        <f>IF(BJ1=Dashboard!$C$42,Dashboard!$C$36,0)+IF(BJ1=Dashboard!$C$43,Dashboard!$C$37,0)</f>
        <v>0</v>
      </c>
      <c r="BK12" s="414">
        <f>IF(BK1=Dashboard!$C$42,Dashboard!$C$36,0)+IF(BK1=Dashboard!$C$43,Dashboard!$C$37,0)</f>
        <v>0</v>
      </c>
      <c r="BL12" s="414">
        <f>IF(BL1=Dashboard!$C$42,Dashboard!$C$36,0)+IF(BL1=Dashboard!$C$43,Dashboard!$C$37,0)</f>
        <v>0</v>
      </c>
      <c r="BM12" s="414">
        <f>IF(BM1=Dashboard!$C$42,Dashboard!$C$36,0)+IF(BM1=Dashboard!$C$43,Dashboard!$C$37,0)</f>
        <v>0</v>
      </c>
      <c r="BN12" s="414">
        <f>IF(BN1=Dashboard!$C$42,Dashboard!$C$36,0)+IF(BN1=Dashboard!$C$43,Dashboard!$C$37,0)</f>
        <v>0</v>
      </c>
      <c r="BO12" s="414">
        <f>IF(BO1=Dashboard!$C$42,Dashboard!$C$36,0)+IF(BO1=Dashboard!$C$43,Dashboard!$C$37,0)</f>
        <v>0</v>
      </c>
      <c r="BP12" s="414">
        <f>IF(BP1=Dashboard!$C$42,Dashboard!$C$36,0)+IF(BP1=Dashboard!$C$43,Dashboard!$C$37,0)</f>
        <v>0</v>
      </c>
      <c r="BQ12" s="414">
        <f>IF(BQ1=Dashboard!$C$42,Dashboard!$C$36,0)+IF(BQ1=Dashboard!$C$43,Dashboard!$C$37,0)</f>
        <v>0</v>
      </c>
      <c r="BR12" s="414">
        <f>IF(BR1=Dashboard!$C$42,Dashboard!$C$36,0)+IF(BR1=Dashboard!$C$43,Dashboard!$C$37,0)</f>
        <v>0</v>
      </c>
      <c r="BS12" s="414">
        <f>IF(BS1=Dashboard!$C$42,Dashboard!$C$36,0)+IF(BS1=Dashboard!$C$43,Dashboard!$C$37,0)</f>
        <v>0</v>
      </c>
      <c r="BT12" s="414">
        <f>IF(BT1=Dashboard!$C$42,Dashboard!$C$36,0)+IF(BT1=Dashboard!$C$43,Dashboard!$C$37,0)</f>
        <v>0</v>
      </c>
      <c r="BU12" s="414">
        <f>IF(BU1=Dashboard!$C$42,Dashboard!$C$36,0)+IF(BU1=Dashboard!$C$43,Dashboard!$C$37,0)</f>
        <v>0</v>
      </c>
      <c r="BV12" s="414">
        <f>IF(BV1=Dashboard!$C$42,Dashboard!$C$36,0)+IF(BV1=Dashboard!$C$43,Dashboard!$C$37,0)</f>
        <v>0</v>
      </c>
      <c r="BW12" s="414">
        <f>IF(BW1=Dashboard!$C$42,Dashboard!$C$36,0)+IF(BW1=Dashboard!$C$43,Dashboard!$C$37,0)</f>
        <v>0</v>
      </c>
      <c r="BX12" s="414">
        <f>IF(BX1=Dashboard!$C$42,Dashboard!$C$36,0)+IF(BX1=Dashboard!$C$43,Dashboard!$C$37,0)</f>
        <v>0</v>
      </c>
      <c r="BY12" s="414">
        <f>IF(BY1=Dashboard!$C$42,Dashboard!$C$36,0)+IF(BY1=Dashboard!$C$43,Dashboard!$C$37,0)</f>
        <v>0</v>
      </c>
      <c r="BZ12" s="414">
        <f>IF(BZ1=Dashboard!$C$42,Dashboard!$C$36,0)+IF(BZ1=Dashboard!$C$43,Dashboard!$C$37,0)</f>
        <v>0</v>
      </c>
      <c r="CA12" s="414">
        <f>IF(CA1=Dashboard!$C$42,Dashboard!$C$36,0)+IF(CA1=Dashboard!$C$43,Dashboard!$C$37,0)</f>
        <v>0</v>
      </c>
      <c r="CB12" s="414">
        <f>IF(CB1=Dashboard!$C$42,Dashboard!$C$36,0)+IF(CB1=Dashboard!$C$43,Dashboard!$C$37,0)</f>
        <v>0</v>
      </c>
      <c r="CC12" s="414">
        <f>IF(CC1=Dashboard!$C$42,Dashboard!$C$36,0)+IF(CC1=Dashboard!$C$43,Dashboard!$C$37,0)</f>
        <v>0</v>
      </c>
      <c r="CD12" s="414">
        <f>IF(CD1=Dashboard!$C$42,Dashboard!$C$36,0)+IF(CD1=Dashboard!$C$43,Dashboard!$C$37,0)</f>
        <v>0</v>
      </c>
    </row>
    <row r="13" spans="1:83" s="160" customFormat="1" ht="12.75" x14ac:dyDescent="0.2">
      <c r="B13" s="161"/>
      <c r="D13" s="408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  <c r="BR13" s="410"/>
      <c r="BS13" s="410"/>
      <c r="BT13" s="410"/>
      <c r="BU13" s="410"/>
      <c r="BV13" s="410"/>
      <c r="BW13" s="410"/>
      <c r="BX13" s="410"/>
      <c r="BY13" s="410"/>
      <c r="BZ13" s="410"/>
      <c r="CA13" s="410"/>
      <c r="CB13" s="410"/>
      <c r="CC13" s="410"/>
      <c r="CD13" s="410"/>
    </row>
    <row r="14" spans="1:83" customFormat="1" ht="12.75" x14ac:dyDescent="0.2">
      <c r="B14" s="9" t="s">
        <v>141</v>
      </c>
      <c r="C14" s="9"/>
      <c r="D14" s="411"/>
      <c r="E14" s="411">
        <f t="shared" ref="E14:AJ14" si="25">SUM(E11:E13)</f>
        <v>0</v>
      </c>
      <c r="F14" s="411">
        <f t="shared" si="25"/>
        <v>2000000</v>
      </c>
      <c r="G14" s="411">
        <f t="shared" si="25"/>
        <v>0</v>
      </c>
      <c r="H14" s="411">
        <f t="shared" si="25"/>
        <v>0</v>
      </c>
      <c r="I14" s="411">
        <f t="shared" si="25"/>
        <v>0</v>
      </c>
      <c r="J14" s="411">
        <f t="shared" si="25"/>
        <v>0</v>
      </c>
      <c r="K14" s="411">
        <f t="shared" si="25"/>
        <v>0</v>
      </c>
      <c r="L14" s="411">
        <f t="shared" si="25"/>
        <v>10000000</v>
      </c>
      <c r="M14" s="411">
        <f t="shared" si="25"/>
        <v>0</v>
      </c>
      <c r="N14" s="411">
        <f t="shared" si="25"/>
        <v>0</v>
      </c>
      <c r="O14" s="411">
        <f t="shared" si="25"/>
        <v>0</v>
      </c>
      <c r="P14" s="411">
        <f t="shared" si="25"/>
        <v>0</v>
      </c>
      <c r="Q14" s="411">
        <f t="shared" si="25"/>
        <v>0</v>
      </c>
      <c r="R14" s="411">
        <f t="shared" si="25"/>
        <v>0</v>
      </c>
      <c r="S14" s="411">
        <f t="shared" si="25"/>
        <v>0</v>
      </c>
      <c r="T14" s="411">
        <f t="shared" si="25"/>
        <v>0</v>
      </c>
      <c r="U14" s="411">
        <f t="shared" si="25"/>
        <v>0</v>
      </c>
      <c r="V14" s="411">
        <f t="shared" si="25"/>
        <v>0</v>
      </c>
      <c r="W14" s="411">
        <f t="shared" si="25"/>
        <v>0</v>
      </c>
      <c r="X14" s="411">
        <f t="shared" si="25"/>
        <v>0</v>
      </c>
      <c r="Y14" s="411">
        <f t="shared" si="25"/>
        <v>0</v>
      </c>
      <c r="Z14" s="411">
        <f t="shared" si="25"/>
        <v>0</v>
      </c>
      <c r="AA14" s="411">
        <f t="shared" si="25"/>
        <v>0</v>
      </c>
      <c r="AB14" s="411">
        <f t="shared" si="25"/>
        <v>0</v>
      </c>
      <c r="AC14" s="411">
        <f t="shared" si="25"/>
        <v>0</v>
      </c>
      <c r="AD14" s="411">
        <f t="shared" si="25"/>
        <v>0</v>
      </c>
      <c r="AE14" s="411">
        <f t="shared" si="25"/>
        <v>0</v>
      </c>
      <c r="AF14" s="411">
        <f t="shared" si="25"/>
        <v>0</v>
      </c>
      <c r="AG14" s="411">
        <f t="shared" si="25"/>
        <v>0</v>
      </c>
      <c r="AH14" s="411">
        <f t="shared" si="25"/>
        <v>0</v>
      </c>
      <c r="AI14" s="411">
        <f t="shared" si="25"/>
        <v>0</v>
      </c>
      <c r="AJ14" s="411">
        <f t="shared" si="25"/>
        <v>0</v>
      </c>
      <c r="AK14" s="411">
        <f t="shared" ref="AK14:BL14" si="26">SUM(AK11:AK13)</f>
        <v>0</v>
      </c>
      <c r="AL14" s="411">
        <f t="shared" si="26"/>
        <v>0</v>
      </c>
      <c r="AM14" s="411">
        <f t="shared" si="26"/>
        <v>0</v>
      </c>
      <c r="AN14" s="411">
        <f t="shared" si="26"/>
        <v>0</v>
      </c>
      <c r="AO14" s="411">
        <f t="shared" si="26"/>
        <v>0</v>
      </c>
      <c r="AP14" s="411">
        <f t="shared" si="26"/>
        <v>0</v>
      </c>
      <c r="AQ14" s="411">
        <f t="shared" si="26"/>
        <v>0</v>
      </c>
      <c r="AR14" s="411">
        <f t="shared" si="26"/>
        <v>0</v>
      </c>
      <c r="AS14" s="411">
        <f t="shared" si="26"/>
        <v>0</v>
      </c>
      <c r="AT14" s="411">
        <f t="shared" si="26"/>
        <v>0</v>
      </c>
      <c r="AU14" s="411">
        <f t="shared" si="26"/>
        <v>0</v>
      </c>
      <c r="AV14" s="411">
        <f t="shared" si="26"/>
        <v>0</v>
      </c>
      <c r="AW14" s="411">
        <f t="shared" si="26"/>
        <v>0</v>
      </c>
      <c r="AX14" s="411">
        <f t="shared" si="26"/>
        <v>0</v>
      </c>
      <c r="AY14" s="411">
        <f t="shared" si="26"/>
        <v>0</v>
      </c>
      <c r="AZ14" s="411">
        <f t="shared" si="26"/>
        <v>0</v>
      </c>
      <c r="BA14" s="411">
        <f t="shared" si="26"/>
        <v>0</v>
      </c>
      <c r="BB14" s="411">
        <f t="shared" si="26"/>
        <v>0</v>
      </c>
      <c r="BC14" s="411">
        <f t="shared" si="26"/>
        <v>0</v>
      </c>
      <c r="BD14" s="411">
        <f t="shared" si="26"/>
        <v>0</v>
      </c>
      <c r="BE14" s="411">
        <f t="shared" si="26"/>
        <v>0</v>
      </c>
      <c r="BF14" s="411">
        <f t="shared" si="26"/>
        <v>0</v>
      </c>
      <c r="BG14" s="411">
        <f t="shared" si="26"/>
        <v>0</v>
      </c>
      <c r="BH14" s="411">
        <f t="shared" si="26"/>
        <v>0</v>
      </c>
      <c r="BI14" s="411">
        <f t="shared" si="26"/>
        <v>0</v>
      </c>
      <c r="BJ14" s="411">
        <f t="shared" si="26"/>
        <v>0</v>
      </c>
      <c r="BK14" s="411">
        <f t="shared" si="26"/>
        <v>0</v>
      </c>
      <c r="BL14" s="411">
        <f t="shared" si="26"/>
        <v>0</v>
      </c>
      <c r="BM14" s="411">
        <f t="shared" ref="BM14:CD14" si="27">SUM(BM11:BM13)</f>
        <v>0</v>
      </c>
      <c r="BN14" s="411">
        <f t="shared" si="27"/>
        <v>0</v>
      </c>
      <c r="BO14" s="411">
        <f t="shared" si="27"/>
        <v>0</v>
      </c>
      <c r="BP14" s="411">
        <f t="shared" si="27"/>
        <v>0</v>
      </c>
      <c r="BQ14" s="411">
        <f t="shared" si="27"/>
        <v>0</v>
      </c>
      <c r="BR14" s="411">
        <f t="shared" si="27"/>
        <v>0</v>
      </c>
      <c r="BS14" s="411">
        <f t="shared" si="27"/>
        <v>0</v>
      </c>
      <c r="BT14" s="411">
        <f t="shared" si="27"/>
        <v>0</v>
      </c>
      <c r="BU14" s="411">
        <f t="shared" si="27"/>
        <v>0</v>
      </c>
      <c r="BV14" s="411">
        <f t="shared" si="27"/>
        <v>0</v>
      </c>
      <c r="BW14" s="411">
        <f t="shared" si="27"/>
        <v>0</v>
      </c>
      <c r="BX14" s="411">
        <f t="shared" si="27"/>
        <v>0</v>
      </c>
      <c r="BY14" s="411">
        <f t="shared" si="27"/>
        <v>0</v>
      </c>
      <c r="BZ14" s="411">
        <f t="shared" si="27"/>
        <v>0</v>
      </c>
      <c r="CA14" s="411">
        <f t="shared" si="27"/>
        <v>0</v>
      </c>
      <c r="CB14" s="411">
        <f t="shared" si="27"/>
        <v>0</v>
      </c>
      <c r="CC14" s="411">
        <f t="shared" si="27"/>
        <v>0</v>
      </c>
      <c r="CD14" s="411">
        <f t="shared" si="27"/>
        <v>0</v>
      </c>
    </row>
    <row r="15" spans="1:83" outlineLevel="1" x14ac:dyDescent="0.2"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  <c r="AA15" s="412"/>
      <c r="AB15" s="412"/>
      <c r="AC15" s="412"/>
      <c r="AD15" s="412"/>
      <c r="AE15" s="412"/>
      <c r="AF15" s="412"/>
      <c r="AG15" s="412"/>
      <c r="AH15" s="412"/>
      <c r="AI15" s="412"/>
      <c r="AJ15" s="412"/>
      <c r="AK15" s="412"/>
      <c r="AL15" s="412"/>
      <c r="AM15" s="412"/>
      <c r="AN15" s="412"/>
      <c r="AO15" s="412"/>
      <c r="AP15" s="412"/>
      <c r="AQ15" s="412"/>
      <c r="AR15" s="412"/>
      <c r="AS15" s="412"/>
      <c r="AT15" s="412"/>
      <c r="AU15" s="412"/>
      <c r="AV15" s="412"/>
      <c r="AW15" s="412"/>
      <c r="AX15" s="412"/>
      <c r="AY15" s="412"/>
      <c r="AZ15" s="412"/>
      <c r="BA15" s="412"/>
      <c r="BB15" s="412"/>
      <c r="BC15" s="412"/>
      <c r="BD15" s="412"/>
      <c r="BE15" s="412"/>
      <c r="BF15" s="412"/>
      <c r="BG15" s="412"/>
      <c r="BH15" s="412"/>
      <c r="BI15" s="412"/>
      <c r="BJ15" s="412"/>
      <c r="BK15" s="412"/>
      <c r="BL15" s="412"/>
      <c r="BM15" s="412"/>
      <c r="BN15" s="412"/>
      <c r="BO15" s="412"/>
      <c r="BP15" s="412"/>
      <c r="BQ15" s="412"/>
      <c r="BR15" s="412"/>
      <c r="BS15" s="412"/>
      <c r="BT15" s="412"/>
      <c r="BU15" s="412"/>
      <c r="BV15" s="412"/>
      <c r="BW15" s="412"/>
      <c r="BX15" s="412"/>
      <c r="BY15" s="412"/>
      <c r="BZ15" s="412"/>
      <c r="CA15" s="412"/>
      <c r="CB15" s="412"/>
      <c r="CC15" s="412"/>
      <c r="CD15" s="412"/>
    </row>
    <row r="16" spans="1:83" outlineLevel="1" x14ac:dyDescent="0.2">
      <c r="B16" s="23" t="s">
        <v>167</v>
      </c>
      <c r="C16" s="19">
        <v>1</v>
      </c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  <c r="AD16" s="412"/>
      <c r="AE16" s="412"/>
      <c r="AF16" s="412"/>
      <c r="AG16" s="412"/>
      <c r="AH16" s="412"/>
      <c r="AI16" s="412"/>
      <c r="AJ16" s="412"/>
      <c r="AK16" s="412"/>
      <c r="AL16" s="412"/>
      <c r="AM16" s="412"/>
      <c r="AN16" s="412"/>
      <c r="AO16" s="412"/>
      <c r="AP16" s="412"/>
      <c r="AQ16" s="412"/>
      <c r="AR16" s="412"/>
      <c r="AS16" s="412"/>
      <c r="AT16" s="412"/>
      <c r="AU16" s="412"/>
      <c r="AV16" s="412"/>
      <c r="AW16" s="412"/>
      <c r="AX16" s="412"/>
      <c r="AY16" s="412"/>
      <c r="AZ16" s="412"/>
      <c r="BA16" s="412"/>
      <c r="BB16" s="412"/>
      <c r="BC16" s="412"/>
      <c r="BD16" s="412"/>
      <c r="BE16" s="412"/>
      <c r="BF16" s="412"/>
      <c r="BG16" s="412"/>
      <c r="BH16" s="412"/>
      <c r="BI16" s="412"/>
      <c r="BJ16" s="412"/>
      <c r="BK16" s="412"/>
      <c r="BL16" s="412"/>
      <c r="BM16" s="412"/>
      <c r="BN16" s="412"/>
      <c r="BO16" s="412"/>
      <c r="BP16" s="412"/>
      <c r="BQ16" s="412"/>
      <c r="BR16" s="412"/>
      <c r="BS16" s="412"/>
      <c r="BT16" s="412"/>
      <c r="BU16" s="412"/>
      <c r="BV16" s="412"/>
      <c r="BW16" s="412"/>
      <c r="BX16" s="412"/>
      <c r="BY16" s="412"/>
      <c r="BZ16" s="412"/>
      <c r="CA16" s="412"/>
      <c r="CB16" s="412"/>
      <c r="CC16" s="412"/>
      <c r="CD16" s="412"/>
    </row>
    <row r="17" spans="1:82" outlineLevel="1" x14ac:dyDescent="0.2">
      <c r="B17" s="26" t="s">
        <v>165</v>
      </c>
      <c r="C17" s="25"/>
      <c r="D17" s="415">
        <f>'Reg15'!D11-'Reg15'!D12-'Reg15'!D13+'Reg20'!D11-'Reg20'!D12-'Reg20'!D13+'Reg25'!D11-'Reg25'!D12-'Reg25'!D13</f>
        <v>0</v>
      </c>
      <c r="E17" s="415">
        <f>_xlfn.XLOOKUP(E1,'Reg15'!$E1:$BL1,'Reg15'!$E14:$BL14,0,0)+_xlfn.XLOOKUP(E1,'Reg25'!$E1:$BL1,'Reg25'!$E14:$BL14,0,0)+_xlfn.XLOOKUP(E1,'Reg20'!$E1:$BL1,'Reg20'!$E14:$BL14,0,0)</f>
        <v>0</v>
      </c>
      <c r="F17" s="415">
        <f>_xlfn.XLOOKUP(F1,'Reg15'!$E1:$BL1,'Reg15'!$E14:$BL14,0,0)+_xlfn.XLOOKUP(F1,'Reg25'!$E1:$BL1,'Reg25'!$E14:$BL14,0,0)+_xlfn.XLOOKUP(F1,'Reg20'!$E1:$BL1,'Reg20'!$E14:$BL14,0,0)</f>
        <v>0</v>
      </c>
      <c r="G17" s="415">
        <f>_xlfn.XLOOKUP(G1,'Reg15'!$E1:$BL1,'Reg15'!$E14:$BL14,0,0)+_xlfn.XLOOKUP(G1,'Reg25'!$E1:$BL1,'Reg25'!$E14:$BL14,0,0)+_xlfn.XLOOKUP(G1,'Reg20'!$E1:$BL1,'Reg20'!$E14:$BL14,0,0)</f>
        <v>0</v>
      </c>
      <c r="H17" s="415">
        <f>_xlfn.XLOOKUP(H1,'Reg15'!$E1:$BL1,'Reg15'!$E14:$BL14,0,0)+_xlfn.XLOOKUP(H1,'Reg25'!$E1:$BL1,'Reg25'!$E14:$BL14,0,0)+_xlfn.XLOOKUP(H1,'Reg20'!$E1:$BL1,'Reg20'!$E14:$BL14,0,0)</f>
        <v>0</v>
      </c>
      <c r="I17" s="415">
        <f>_xlfn.XLOOKUP(I1,'Reg15'!$E1:$BL1,'Reg15'!$E14:$BL14,0,0)+_xlfn.XLOOKUP(I1,'Reg25'!$E1:$BL1,'Reg25'!$E14:$BL14,0,0)+_xlfn.XLOOKUP(I1,'Reg20'!$E1:$BL1,'Reg20'!$E14:$BL14,0,0)</f>
        <v>0</v>
      </c>
      <c r="J17" s="415">
        <f>_xlfn.XLOOKUP(J1,'Reg15'!$E1:$BL1,'Reg15'!$E14:$BL14,0,0)+_xlfn.XLOOKUP(J1,'Reg25'!$E1:$BL1,'Reg25'!$E14:$BL14,0,0)+_xlfn.XLOOKUP(J1,'Reg20'!$E1:$BL1,'Reg20'!$E14:$BL14,0,0)</f>
        <v>0</v>
      </c>
      <c r="K17" s="415">
        <f>_xlfn.XLOOKUP(K1,'Reg15'!$E1:$BL1,'Reg15'!$E14:$BL14,0,0)+_xlfn.XLOOKUP(K1,'Reg25'!$E1:$BL1,'Reg25'!$E14:$BL14,0,0)+_xlfn.XLOOKUP(K1,'Reg20'!$E1:$BL1,'Reg20'!$E14:$BL14,0,0)</f>
        <v>0</v>
      </c>
      <c r="L17" s="415">
        <f>_xlfn.XLOOKUP(L1,'Reg15'!$E1:$BL1,'Reg15'!$E14:$BL14,0,0)+_xlfn.XLOOKUP(L1,'Reg25'!$E1:$BL1,'Reg25'!$E14:$BL14,0,0)+_xlfn.XLOOKUP(L1,'Reg20'!$E1:$BL1,'Reg20'!$E14:$BL14,0,0)</f>
        <v>0</v>
      </c>
      <c r="M17" s="415">
        <f>_xlfn.XLOOKUP(M1,'Reg15'!$E1:$BL1,'Reg15'!$E14:$BL14,0,0)+_xlfn.XLOOKUP(M1,'Reg25'!$E1:$BL1,'Reg25'!$E14:$BL14,0,0)+_xlfn.XLOOKUP(M1,'Reg20'!$E1:$BL1,'Reg20'!$E14:$BL14,0,0)</f>
        <v>0</v>
      </c>
      <c r="N17" s="415">
        <f>_xlfn.XLOOKUP(N1,'Reg15'!$E1:$BL1,'Reg15'!$E14:$BL14,0,0)+_xlfn.XLOOKUP(N1,'Reg25'!$E1:$BL1,'Reg25'!$E14:$BL14,0,0)+_xlfn.XLOOKUP(N1,'Reg20'!$E1:$BL1,'Reg20'!$E14:$BL14,0,0)</f>
        <v>0</v>
      </c>
      <c r="O17" s="415">
        <f>_xlfn.XLOOKUP(O1,'Reg15'!$E1:$BL1,'Reg15'!$E14:$BL14,0,0)+_xlfn.XLOOKUP(O1,'Reg25'!$E1:$BL1,'Reg25'!$E14:$BL14,0,0)+_xlfn.XLOOKUP(O1,'Reg20'!$E1:$BL1,'Reg20'!$E14:$BL14,0,0)</f>
        <v>0</v>
      </c>
      <c r="P17" s="415">
        <f>_xlfn.XLOOKUP(P1,'Reg15'!$E1:$BL1,'Reg15'!$E14:$BL14,0,0)+_xlfn.XLOOKUP(P1,'Reg25'!$E1:$BL1,'Reg25'!$E14:$BL14,0,0)+_xlfn.XLOOKUP(P1,'Reg20'!$E1:$BL1,'Reg20'!$E14:$BL14,0,0)</f>
        <v>0</v>
      </c>
      <c r="Q17" s="415">
        <f>_xlfn.XLOOKUP(Q1,'Reg15'!$E1:$BL1,'Reg15'!$E14:$BL14,0,0)+_xlfn.XLOOKUP(Q1,'Reg25'!$E1:$BL1,'Reg25'!$E14:$BL14,0,0)+_xlfn.XLOOKUP(Q1,'Reg20'!$E1:$BL1,'Reg20'!$E14:$BL14,0,0)</f>
        <v>0</v>
      </c>
      <c r="R17" s="415">
        <f>_xlfn.XLOOKUP(R1,'Reg15'!$E1:$BL1,'Reg15'!$E14:$BL14,0,0)+_xlfn.XLOOKUP(R1,'Reg25'!$E1:$BL1,'Reg25'!$E14:$BL14,0,0)+_xlfn.XLOOKUP(R1,'Reg20'!$E1:$BL1,'Reg20'!$E14:$BL14,0,0)</f>
        <v>0</v>
      </c>
      <c r="S17" s="415">
        <f>_xlfn.XLOOKUP(S1,'Reg15'!$E1:$BL1,'Reg15'!$E14:$BL14,0,0)+_xlfn.XLOOKUP(S1,'Reg25'!$E1:$BL1,'Reg25'!$E14:$BL14,0,0)+_xlfn.XLOOKUP(S1,'Reg20'!$E1:$BL1,'Reg20'!$E14:$BL14,0,0)</f>
        <v>0</v>
      </c>
      <c r="T17" s="415">
        <f>_xlfn.XLOOKUP(T1,'Reg15'!$E1:$BL1,'Reg15'!$E14:$BL14,0,0)+_xlfn.XLOOKUP(T1,'Reg25'!$E1:$BL1,'Reg25'!$E14:$BL14,0,0)+_xlfn.XLOOKUP(T1,'Reg20'!$E1:$BL1,'Reg20'!$E14:$BL14,0,0)</f>
        <v>0</v>
      </c>
      <c r="U17" s="415">
        <f>_xlfn.XLOOKUP(U1,'Reg15'!$E1:$BL1,'Reg15'!$E14:$BL14,0,0)+_xlfn.XLOOKUP(U1,'Reg25'!$E1:$BL1,'Reg25'!$E14:$BL14,0,0)+_xlfn.XLOOKUP(U1,'Reg20'!$E1:$BL1,'Reg20'!$E14:$BL14,0,0)</f>
        <v>0</v>
      </c>
      <c r="V17" s="415">
        <f>_xlfn.XLOOKUP(V1,'Reg15'!$E1:$BL1,'Reg15'!$E14:$BL14,0,0)+_xlfn.XLOOKUP(V1,'Reg25'!$E1:$BL1,'Reg25'!$E14:$BL14,0,0)+_xlfn.XLOOKUP(V1,'Reg20'!$E1:$BL1,'Reg20'!$E14:$BL14,0,0)</f>
        <v>0</v>
      </c>
      <c r="W17" s="415">
        <f>_xlfn.XLOOKUP(W1,'Reg15'!$E1:$BL1,'Reg15'!$E14:$BL14,0,0)+_xlfn.XLOOKUP(W1,'Reg25'!$E1:$BL1,'Reg25'!$E14:$BL14,0,0)+_xlfn.XLOOKUP(W1,'Reg20'!$E1:$BL1,'Reg20'!$E14:$BL14,0,0)</f>
        <v>0</v>
      </c>
      <c r="X17" s="415">
        <f>_xlfn.XLOOKUP(X1,'Reg15'!$E1:$BL1,'Reg15'!$E14:$BL14,0,0)+_xlfn.XLOOKUP(X1,'Reg25'!$E1:$BL1,'Reg25'!$E14:$BL14,0,0)+_xlfn.XLOOKUP(X1,'Reg20'!$E1:$BL1,'Reg20'!$E14:$BL14,0,0)</f>
        <v>0</v>
      </c>
      <c r="Y17" s="415">
        <f>_xlfn.XLOOKUP(Y1,'Reg15'!$E1:$BL1,'Reg15'!$E14:$BL14,0,0)+_xlfn.XLOOKUP(Y1,'Reg25'!$E1:$BL1,'Reg25'!$E14:$BL14,0,0)+_xlfn.XLOOKUP(Y1,'Reg20'!$E1:$BL1,'Reg20'!$E14:$BL14,0,0)</f>
        <v>0</v>
      </c>
      <c r="Z17" s="415">
        <f>_xlfn.XLOOKUP(Z1,'Reg15'!$E1:$BL1,'Reg15'!$E14:$BL14,0,0)+_xlfn.XLOOKUP(Z1,'Reg25'!$E1:$BL1,'Reg25'!$E14:$BL14,0,0)+_xlfn.XLOOKUP(Z1,'Reg20'!$E1:$BL1,'Reg20'!$E14:$BL14,0,0)</f>
        <v>0</v>
      </c>
      <c r="AA17" s="415">
        <f>_xlfn.XLOOKUP(AA1,'Reg15'!$E1:$BL1,'Reg15'!$E14:$BL14,0,0)+_xlfn.XLOOKUP(AA1,'Reg25'!$E1:$BL1,'Reg25'!$E14:$BL14,0,0)+_xlfn.XLOOKUP(AA1,'Reg20'!$E1:$BL1,'Reg20'!$E14:$BL14,0,0)</f>
        <v>0</v>
      </c>
      <c r="AB17" s="415">
        <f>_xlfn.XLOOKUP(AB1,'Reg15'!$E1:$BL1,'Reg15'!$E14:$BL14,0,0)+_xlfn.XLOOKUP(AB1,'Reg25'!$E1:$BL1,'Reg25'!$E14:$BL14,0,0)+_xlfn.XLOOKUP(AB1,'Reg20'!$E1:$BL1,'Reg20'!$E14:$BL14,0,0)</f>
        <v>0</v>
      </c>
      <c r="AC17" s="415">
        <f>_xlfn.XLOOKUP(AC1,'Reg15'!$E1:$BL1,'Reg15'!$E14:$BL14,0,0)+_xlfn.XLOOKUP(AC1,'Reg25'!$E1:$BL1,'Reg25'!$E14:$BL14,0,0)+_xlfn.XLOOKUP(AC1,'Reg20'!$E1:$BL1,'Reg20'!$E14:$BL14,0,0)</f>
        <v>0</v>
      </c>
      <c r="AD17" s="415">
        <f>_xlfn.XLOOKUP(AD1,'Reg15'!$E1:$BL1,'Reg15'!$E14:$BL14,0,0)+_xlfn.XLOOKUP(AD1,'Reg25'!$E1:$BL1,'Reg25'!$E14:$BL14,0,0)+_xlfn.XLOOKUP(AD1,'Reg20'!$E1:$BL1,'Reg20'!$E14:$BL14,0,0)</f>
        <v>0</v>
      </c>
      <c r="AE17" s="415">
        <f>_xlfn.XLOOKUP(AE1,'Reg15'!$E1:$BL1,'Reg15'!$E14:$BL14,0,0)+_xlfn.XLOOKUP(AE1,'Reg25'!$E1:$BL1,'Reg25'!$E14:$BL14,0,0)+_xlfn.XLOOKUP(AE1,'Reg20'!$E1:$BL1,'Reg20'!$E14:$BL14,0,0)</f>
        <v>0</v>
      </c>
      <c r="AF17" s="415">
        <f>_xlfn.XLOOKUP(AF1,'Reg15'!$E1:$BL1,'Reg15'!$E14:$BL14,0,0)+_xlfn.XLOOKUP(AF1,'Reg25'!$E1:$BL1,'Reg25'!$E14:$BL14,0,0)+_xlfn.XLOOKUP(AF1,'Reg20'!$E1:$BL1,'Reg20'!$E14:$BL14,0,0)</f>
        <v>0</v>
      </c>
      <c r="AG17" s="415">
        <f>_xlfn.XLOOKUP(AG1,'Reg15'!$E1:$BL1,'Reg15'!$E14:$BL14,0,0)+_xlfn.XLOOKUP(AG1,'Reg25'!$E1:$BL1,'Reg25'!$E14:$BL14,0,0)+_xlfn.XLOOKUP(AG1,'Reg20'!$E1:$BL1,'Reg20'!$E14:$BL14,0,0)</f>
        <v>0</v>
      </c>
      <c r="AH17" s="415">
        <f>_xlfn.XLOOKUP(AH1,'Reg15'!$E1:$BL1,'Reg15'!$E14:$BL14,0,0)+_xlfn.XLOOKUP(AH1,'Reg25'!$E1:$BL1,'Reg25'!$E14:$BL14,0,0)+_xlfn.XLOOKUP(AH1,'Reg20'!$E1:$BL1,'Reg20'!$E14:$BL14,0,0)</f>
        <v>0</v>
      </c>
      <c r="AI17" s="415">
        <f>_xlfn.XLOOKUP(AI1,'Reg15'!$E1:$BL1,'Reg15'!$E14:$BL14,0,0)+_xlfn.XLOOKUP(AI1,'Reg25'!$E1:$BL1,'Reg25'!$E14:$BL14,0,0)+_xlfn.XLOOKUP(AI1,'Reg20'!$E1:$BL1,'Reg20'!$E14:$BL14,0,0)</f>
        <v>0</v>
      </c>
      <c r="AJ17" s="415">
        <f>_xlfn.XLOOKUP(AJ1,'Reg15'!$E1:$BL1,'Reg15'!$E14:$BL14,0,0)+_xlfn.XLOOKUP(AJ1,'Reg25'!$E1:$BL1,'Reg25'!$E14:$BL14,0,0)+_xlfn.XLOOKUP(AJ1,'Reg20'!$E1:$BL1,'Reg20'!$E14:$BL14,0,0)</f>
        <v>181732.50000000009</v>
      </c>
      <c r="AK17" s="415">
        <f>_xlfn.XLOOKUP(AK1,'Reg15'!$E1:$BL1,'Reg15'!$E14:$BL14,0,0)+_xlfn.XLOOKUP(AK1,'Reg25'!$E1:$BL1,'Reg25'!$E14:$BL14,0,0)+_xlfn.XLOOKUP(AK1,'Reg20'!$E1:$BL1,'Reg20'!$E14:$BL14,0,0)</f>
        <v>217170.33749999999</v>
      </c>
      <c r="AL17" s="415">
        <f>_xlfn.XLOOKUP(AL1,'Reg15'!$E1:$BL1,'Reg15'!$E14:$BL14,0,0)+_xlfn.XLOOKUP(AL1,'Reg25'!$E1:$BL1,'Reg25'!$E14:$BL14,0,0)+_xlfn.XLOOKUP(AL1,'Reg20'!$E1:$BL1,'Reg20'!$E14:$BL14,0,0)</f>
        <v>252430.98581249997</v>
      </c>
      <c r="AM17" s="415">
        <f>_xlfn.XLOOKUP(AM1,'Reg15'!$E1:$BL1,'Reg15'!$E14:$BL14,0,0)+_xlfn.XLOOKUP(AM1,'Reg25'!$E1:$BL1,'Reg25'!$E14:$BL14,0,0)+_xlfn.XLOOKUP(AM1,'Reg20'!$E1:$BL1,'Reg20'!$E14:$BL14,0,0)</f>
        <v>287515.33088343765</v>
      </c>
      <c r="AN17" s="415">
        <f>_xlfn.XLOOKUP(AN1,'Reg15'!$E1:$BL1,'Reg15'!$E14:$BL14,0,0)+_xlfn.XLOOKUP(AN1,'Reg25'!$E1:$BL1,'Reg25'!$E14:$BL14,0,0)+_xlfn.XLOOKUP(AN1,'Reg20'!$E1:$BL1,'Reg20'!$E14:$BL14,0,0)</f>
        <v>322424.25422902056</v>
      </c>
      <c r="AO17" s="415">
        <f>_xlfn.XLOOKUP(AO1,'Reg15'!$E1:$BL1,'Reg15'!$E14:$BL14,0,0)+_xlfn.XLOOKUP(AO1,'Reg25'!$E1:$BL1,'Reg25'!$E14:$BL14,0,0)+_xlfn.XLOOKUP(AO1,'Reg20'!$E1:$BL1,'Reg20'!$E14:$BL14,0,0)</f>
        <v>357158.63295787532</v>
      </c>
      <c r="AP17" s="415">
        <f>_xlfn.XLOOKUP(AP1,'Reg15'!$E1:$BL1,'Reg15'!$E14:$BL14,0,0)+_xlfn.XLOOKUP(AP1,'Reg25'!$E1:$BL1,'Reg25'!$E14:$BL14,0,0)+_xlfn.XLOOKUP(AP1,'Reg20'!$E1:$BL1,'Reg20'!$E14:$BL14,0,0)</f>
        <v>391719.33979308588</v>
      </c>
      <c r="AQ17" s="415">
        <f>_xlfn.XLOOKUP(AQ1,'Reg15'!$E1:$BL1,'Reg15'!$E14:$BL14,0,0)+_xlfn.XLOOKUP(AQ1,'Reg25'!$E1:$BL1,'Reg25'!$E14:$BL14,0,0)+_xlfn.XLOOKUP(AQ1,'Reg20'!$E1:$BL1,'Reg20'!$E14:$BL14,0,0)</f>
        <v>426107.24309412041</v>
      </c>
      <c r="AR17" s="415">
        <f>_xlfn.XLOOKUP(AR1,'Reg15'!$E1:$BL1,'Reg15'!$E14:$BL14,0,0)+_xlfn.XLOOKUP(AR1,'Reg25'!$E1:$BL1,'Reg25'!$E14:$BL14,0,0)+_xlfn.XLOOKUP(AR1,'Reg20'!$E1:$BL1,'Reg20'!$E14:$BL14,0,0)</f>
        <v>460323.20687865</v>
      </c>
      <c r="AS17" s="415">
        <f>_xlfn.XLOOKUP(AS1,'Reg15'!$E1:$BL1,'Reg15'!$E14:$BL14,0,0)+_xlfn.XLOOKUP(AS1,'Reg25'!$E1:$BL1,'Reg25'!$E14:$BL14,0,0)+_xlfn.XLOOKUP(AS1,'Reg20'!$E1:$BL1,'Reg20'!$E14:$BL14,0,0)</f>
        <v>494368.09084425651</v>
      </c>
      <c r="AT17" s="415">
        <f>_xlfn.XLOOKUP(AT1,'Reg15'!$E1:$BL1,'Reg15'!$E14:$BL14,0,0)+_xlfn.XLOOKUP(AT1,'Reg25'!$E1:$BL1,'Reg25'!$E14:$BL14,0,0)+_xlfn.XLOOKUP(AT1,'Reg20'!$E1:$BL1,'Reg20'!$E14:$BL14,0,0)</f>
        <v>528242.75039003568</v>
      </c>
      <c r="AU17" s="415">
        <f>_xlfn.XLOOKUP(AU1,'Reg15'!$E1:$BL1,'Reg15'!$E14:$BL14,0,0)+_xlfn.XLOOKUP(AU1,'Reg25'!$E1:$BL1,'Reg25'!$E14:$BL14,0,0)+_xlfn.XLOOKUP(AU1,'Reg20'!$E1:$BL1,'Reg20'!$E14:$BL14,0,0)</f>
        <v>641818.82357141725</v>
      </c>
      <c r="AV17" s="415">
        <f>_xlfn.XLOOKUP(AV1,'Reg15'!$E1:$BL1,'Reg15'!$E14:$BL14,0,0)+_xlfn.XLOOKUP(AV1,'Reg25'!$E1:$BL1,'Reg25'!$E14:$BL14,0,0)+_xlfn.XLOOKUP(AV1,'Reg20'!$E1:$BL1,'Reg20'!$E14:$BL14,0,0)</f>
        <v>680122.2294535602</v>
      </c>
      <c r="AW17" s="415">
        <f>_xlfn.XLOOKUP(AW1,'Reg15'!$E1:$BL1,'Reg15'!$E14:$BL14,0,0)+_xlfn.XLOOKUP(AW1,'Reg25'!$E1:$BL1,'Reg25'!$E14:$BL14,0,0)+_xlfn.XLOOKUP(AW1,'Reg20'!$E1:$BL1,'Reg20'!$E14:$BL14,0,0)</f>
        <v>718234.11830629222</v>
      </c>
      <c r="AX17" s="415">
        <f>_xlfn.XLOOKUP(AX1,'Reg15'!$E1:$BL1,'Reg15'!$E14:$BL14,0,0)+_xlfn.XLOOKUP(AX1,'Reg25'!$E1:$BL1,'Reg25'!$E14:$BL14,0,0)+_xlfn.XLOOKUP(AX1,'Reg20'!$E1:$BL1,'Reg20'!$E14:$BL14,0,0)</f>
        <v>756155.4477147609</v>
      </c>
      <c r="AY17" s="415">
        <f>_xlfn.XLOOKUP(AY1,'Reg15'!$E1:$BL1,'Reg15'!$E14:$BL14,0,0)+_xlfn.XLOOKUP(AY1,'Reg25'!$E1:$BL1,'Reg25'!$E14:$BL14,0,0)+_xlfn.XLOOKUP(AY1,'Reg20'!$E1:$BL1,'Reg20'!$E14:$BL14,0,0)</f>
        <v>793887.17047618737</v>
      </c>
      <c r="AZ17" s="415">
        <f>_xlfn.XLOOKUP(AZ1,'Reg15'!$E1:$BL1,'Reg15'!$E14:$BL14,0,0)+_xlfn.XLOOKUP(AZ1,'Reg25'!$E1:$BL1,'Reg25'!$E14:$BL14,0,0)+_xlfn.XLOOKUP(AZ1,'Reg20'!$E1:$BL1,'Reg20'!$E14:$BL14,0,0)</f>
        <v>831430.2346238062</v>
      </c>
      <c r="BA17" s="415">
        <f>_xlfn.XLOOKUP(BA1,'Reg15'!$E1:$BL1,'Reg15'!$E14:$BL14,0,0)+_xlfn.XLOOKUP(BA1,'Reg25'!$E1:$BL1,'Reg25'!$E14:$BL14,0,0)+_xlfn.XLOOKUP(BA1,'Reg20'!$E1:$BL1,'Reg20'!$E14:$BL14,0,0)</f>
        <v>868785.58345068712</v>
      </c>
      <c r="BB17" s="415">
        <f>_xlfn.XLOOKUP(BB1,'Reg15'!$E1:$BL1,'Reg15'!$E14:$BL14,0,0)+_xlfn.XLOOKUP(BB1,'Reg25'!$E1:$BL1,'Reg25'!$E14:$BL14,0,0)+_xlfn.XLOOKUP(BB1,'Reg20'!$E1:$BL1,'Reg20'!$E14:$BL14,0,0)</f>
        <v>1093537.5555334333</v>
      </c>
      <c r="BC17" s="415">
        <f>_xlfn.XLOOKUP(BC1,'Reg15'!$E1:$BL1,'Reg15'!$E14:$BL14,0,0)+_xlfn.XLOOKUP(BC1,'Reg25'!$E1:$BL1,'Reg25'!$E14:$BL14,0,0)+_xlfn.XLOOKUP(BC1,'Reg20'!$E1:$BL1,'Reg20'!$E14:$BL14,0,0)</f>
        <v>1167099.0477557664</v>
      </c>
      <c r="BD17" s="415">
        <f>_xlfn.XLOOKUP(BD1,'Reg15'!$E1:$BL1,'Reg15'!$E14:$BL14,0,0)+_xlfn.XLOOKUP(BD1,'Reg25'!$E1:$BL1,'Reg25'!$E14:$BL14,0,0)+_xlfn.XLOOKUP(BD1,'Reg20'!$E1:$BL1,'Reg20'!$E14:$BL14,0,0)</f>
        <v>1240292.7325169877</v>
      </c>
      <c r="BE17" s="415">
        <f>_xlfn.XLOOKUP(BE1,'Reg15'!$E1:$BL1,'Reg15'!$E14:$BL14,0,0)+_xlfn.XLOOKUP(BE1,'Reg25'!$E1:$BL1,'Reg25'!$E14:$BL14,0,0)+_xlfn.XLOOKUP(BE1,'Reg20'!$E1:$BL1,'Reg20'!$E14:$BL14,0,0)</f>
        <v>1313120.4488544031</v>
      </c>
      <c r="BF17" s="415">
        <f>_xlfn.XLOOKUP(BF1,'Reg15'!$E1:$BL1,'Reg15'!$E14:$BL14,0,0)+_xlfn.XLOOKUP(BF1,'Reg25'!$E1:$BL1,'Reg25'!$E14:$BL14,0,0)+_xlfn.XLOOKUP(BF1,'Reg20'!$E1:$BL1,'Reg20'!$E14:$BL14,0,0)</f>
        <v>1385584.0266101307</v>
      </c>
      <c r="BG17" s="415">
        <f>_xlfn.XLOOKUP(BG1,'Reg15'!$E1:$BL1,'Reg15'!$E14:$BL14,0,0)+_xlfn.XLOOKUP(BG1,'Reg25'!$E1:$BL1,'Reg25'!$E14:$BL14,0,0)+_xlfn.XLOOKUP(BG1,'Reg20'!$E1:$BL1,'Reg20'!$E14:$BL14,0,0)</f>
        <v>1593208.7569557715</v>
      </c>
      <c r="BH17" s="415">
        <f>_xlfn.XLOOKUP(BH1,'Reg15'!$E1:$BL1,'Reg15'!$E14:$BL14,0,0)+_xlfn.XLOOKUP(BH1,'Reg25'!$E1:$BL1,'Reg25'!$E14:$BL14,0,0)+_xlfn.XLOOKUP(BH1,'Reg20'!$E1:$BL1,'Reg20'!$E14:$BL14,0,0)</f>
        <v>1669437.8931709919</v>
      </c>
      <c r="BI17" s="415">
        <f>_xlfn.XLOOKUP(BI1,'Reg15'!$E1:$BL1,'Reg15'!$E14:$BL14,0,0)+_xlfn.XLOOKUP(BI1,'Reg25'!$E1:$BL1,'Reg25'!$E14:$BL14,0,0)+_xlfn.XLOOKUP(BI1,'Reg20'!$E1:$BL1,'Reg20'!$E14:$BL14,0,0)</f>
        <v>1745285.8837051368</v>
      </c>
      <c r="BJ17" s="415">
        <f>_xlfn.XLOOKUP(BJ1,'Reg15'!$E1:$BL1,'Reg15'!$E14:$BL14,0,0)+_xlfn.XLOOKUP(BJ1,'Reg25'!$E1:$BL1,'Reg25'!$E14:$BL14,0,0)+_xlfn.XLOOKUP(BJ1,'Reg20'!$E1:$BL1,'Reg20'!$E14:$BL14,0,0)</f>
        <v>1820754.634286612</v>
      </c>
      <c r="BK17" s="415">
        <f>_xlfn.XLOOKUP(BK1,'Reg15'!$E1:$BL1,'Reg15'!$E14:$BL14,0,0)+_xlfn.XLOOKUP(BK1,'Reg25'!$E1:$BL1,'Reg25'!$E14:$BL14,0,0)+_xlfn.XLOOKUP(BK1,'Reg20'!$E1:$BL1,'Reg20'!$E14:$BL14,0,0)</f>
        <v>1895846.041115179</v>
      </c>
      <c r="BL17" s="415">
        <f>_xlfn.XLOOKUP(BL1,'Reg15'!$E1:$BL1,'Reg15'!$E14:$BL14,0,0)+_xlfn.XLOOKUP(BL1,'Reg25'!$E1:$BL1,'Reg25'!$E14:$BL14,0,0)+_xlfn.XLOOKUP(BL1,'Reg20'!$E1:$BL1,'Reg20'!$E14:$BL14,0,0)</f>
        <v>1970561.990909603</v>
      </c>
      <c r="BM17" s="415">
        <f>_xlfn.XLOOKUP(BM1,'Reg15'!$E1:$BL1,'Reg15'!$E14:$BL14,0,0)+_xlfn.XLOOKUP(BM1,'Reg25'!$E1:$BL1,'Reg25'!$E14:$BL14,0,0)+_xlfn.XLOOKUP(BM1,'Reg20'!$E1:$BL1,'Reg20'!$E14:$BL14,0,0)</f>
        <v>2127346.5976140457</v>
      </c>
      <c r="BN17" s="415">
        <f>_xlfn.XLOOKUP(BN1,'Reg15'!$E1:$BL1,'Reg15'!$E14:$BL14,0,0)+_xlfn.XLOOKUP(BN1,'Reg25'!$E1:$BL1,'Reg25'!$E14:$BL14,0,0)+_xlfn.XLOOKUP(BN1,'Reg20'!$E1:$BL1,'Reg20'!$E14:$BL14,0,0)</f>
        <v>2206237.3646259746</v>
      </c>
      <c r="BO17" s="415">
        <f>_xlfn.XLOOKUP(BO1,'Reg15'!$E1:$BL1,'Reg15'!$E14:$BL14,0,0)+_xlfn.XLOOKUP(BO1,'Reg25'!$E1:$BL1,'Reg25'!$E14:$BL14,0,0)+_xlfn.XLOOKUP(BO1,'Reg20'!$E1:$BL1,'Reg20'!$E14:$BL14,0,0)</f>
        <v>2284733.6778028454</v>
      </c>
      <c r="BP17" s="415">
        <f>_xlfn.XLOOKUP(BP1,'Reg15'!$E1:$BL1,'Reg15'!$E14:$BL14,0,0)+_xlfn.XLOOKUP(BP1,'Reg25'!$E1:$BL1,'Reg25'!$E14:$BL14,0,0)+_xlfn.XLOOKUP(BP1,'Reg20'!$E1:$BL1,'Reg20'!$E14:$BL14,0,0)</f>
        <v>2362837.5094138309</v>
      </c>
      <c r="BQ17" s="415">
        <f>_xlfn.XLOOKUP(BQ1,'Reg15'!$E1:$BL1,'Reg15'!$E14:$BL14,0,0)+_xlfn.XLOOKUP(BQ1,'Reg25'!$E1:$BL1,'Reg25'!$E14:$BL14,0,0)+_xlfn.XLOOKUP(BQ1,'Reg20'!$E1:$BL1,'Reg20'!$E14:$BL14,0,0)</f>
        <v>2440550.8218667619</v>
      </c>
      <c r="BR17" s="415">
        <f>_xlfn.XLOOKUP(BR1,'Reg15'!$E1:$BL1,'Reg15'!$E14:$BL14,0,0)+_xlfn.XLOOKUP(BR1,'Reg25'!$E1:$BL1,'Reg25'!$E14:$BL14,0,0)+_xlfn.XLOOKUP(BR1,'Reg20'!$E1:$BL1,'Reg20'!$E14:$BL14,0,0)</f>
        <v>2517875.5677574282</v>
      </c>
      <c r="BS17" s="415">
        <f>_xlfn.XLOOKUP(BS1,'Reg15'!$E1:$BL1,'Reg15'!$E14:$BL14,0,0)+_xlfn.XLOOKUP(BS1,'Reg25'!$E1:$BL1,'Reg25'!$E14:$BL14,0,0)+_xlfn.XLOOKUP(BS1,'Reg20'!$E1:$BL1,'Reg20'!$E14:$BL14,0,0)</f>
        <v>2782740.9964896301</v>
      </c>
      <c r="BT17" s="415">
        <f>_xlfn.XLOOKUP(BT1,'Reg15'!$E1:$BL1,'Reg15'!$E14:$BL14,0,0)+_xlfn.XLOOKUP(BT1,'Reg25'!$E1:$BL1,'Reg25'!$E14:$BL14,0,0)+_xlfn.XLOOKUP(BT1,'Reg20'!$E1:$BL1,'Reg20'!$E14:$BL14,0,0)</f>
        <v>3036097.5195071818</v>
      </c>
      <c r="BU17" s="415">
        <f>_xlfn.XLOOKUP(BU1,'Reg15'!$E1:$BL1,'Reg15'!$E14:$BL14,0,0)+_xlfn.XLOOKUP(BU1,'Reg25'!$E1:$BL1,'Reg25'!$E14:$BL14,0,0)+_xlfn.XLOOKUP(BU1,'Reg20'!$E1:$BL1,'Reg20'!$E14:$BL14,0,0)</f>
        <v>3150125.8775096461</v>
      </c>
      <c r="BV17" s="415">
        <f>_xlfn.XLOOKUP(BV1,'Reg15'!$E1:$BL1,'Reg15'!$E14:$BL14,0,0)+_xlfn.XLOOKUP(BV1,'Reg25'!$E1:$BL1,'Reg25'!$E14:$BL14,0,0)+_xlfn.XLOOKUP(BV1,'Reg20'!$E1:$BL1,'Reg20'!$E14:$BL14,0,0)</f>
        <v>3263584.0937220976</v>
      </c>
      <c r="BW17" s="415">
        <f>_xlfn.XLOOKUP(BW1,'Reg15'!$E1:$BL1,'Reg15'!$E14:$BL14,0,0)+_xlfn.XLOOKUP(BW1,'Reg25'!$E1:$BL1,'Reg25'!$E14:$BL14,0,0)+_xlfn.XLOOKUP(BW1,'Reg20'!$E1:$BL1,'Reg20'!$E14:$BL14,0,0)</f>
        <v>3376475.0188534879</v>
      </c>
      <c r="BX17" s="415">
        <f>_xlfn.XLOOKUP(BX1,'Reg15'!$E1:$BL1,'Reg15'!$E14:$BL14,0,0)+_xlfn.XLOOKUP(BX1,'Reg25'!$E1:$BL1,'Reg25'!$E14:$BL14,0,0)+_xlfn.XLOOKUP(BX1,'Reg20'!$E1:$BL1,'Reg20'!$E14:$BL14,0,0)</f>
        <v>3488801.4893592205</v>
      </c>
      <c r="BY17" s="415">
        <f>_xlfn.XLOOKUP(BY1,'Reg15'!$E1:$BL1,'Reg15'!$E14:$BL14,0,0)+_xlfn.XLOOKUP(BY1,'Reg25'!$E1:$BL1,'Reg25'!$E14:$BL14,0,0)+_xlfn.XLOOKUP(BY1,'Reg20'!$E1:$BL1,'Reg20'!$E14:$BL14,0,0)</f>
        <v>3740452.9926504288</v>
      </c>
      <c r="BZ17" s="415">
        <f>IF((_xlfn.XLOOKUP(BZ1,'Reg15'!$E1:$BL1,'Reg15'!$E14:$BL14,0,0)+_xlfn.XLOOKUP(BZ1,'Reg25'!$E1:$BL1,'Reg25'!$E14:$BL14,0,0)+_xlfn.XLOOKUP(BZ1,'Reg20'!$E1:$BL1,'Reg20'!$E14:$BL14,0,0))=0,BY17*1.005,(_xlfn.XLOOKUP(BZ1,'Reg15'!$E1:$BL1,'Reg15'!$E14:$BL14,0,0)+_xlfn.XLOOKUP(BZ1,'Reg25'!$E1:$BL1,'Reg25'!$E14:$BL14,0,0)+_xlfn.XLOOKUP(BZ1,'Reg20'!$E1:$BL1,'Reg20'!$E14:$BL14,0,0)))</f>
        <v>3759155.2576136803</v>
      </c>
      <c r="CA17" s="415">
        <f>IF((_xlfn.XLOOKUP(CA1,'Reg15'!$E1:$BL1,'Reg15'!$E14:$BL14,0,0)+_xlfn.XLOOKUP(CA1,'Reg25'!$E1:$BL1,'Reg25'!$E14:$BL14,0,0)+_xlfn.XLOOKUP(CA1,'Reg20'!$E1:$BL1,'Reg20'!$E14:$BL14,0,0))=0,BZ17*1.005,(_xlfn.XLOOKUP(CA1,'Reg15'!$E1:$BL1,'Reg15'!$E14:$BL14,0,0)+_xlfn.XLOOKUP(CA1,'Reg25'!$E1:$BL1,'Reg25'!$E14:$BL14,0,0)+_xlfn.XLOOKUP(CA1,'Reg20'!$E1:$BL1,'Reg20'!$E14:$BL14,0,0)))</f>
        <v>3777951.0339017482</v>
      </c>
      <c r="CB17" s="415">
        <f>IF((_xlfn.XLOOKUP(CB1,'Reg15'!$E1:$BL1,'Reg15'!$E14:$BL14,0,0)+_xlfn.XLOOKUP(CB1,'Reg25'!$E1:$BL1,'Reg25'!$E14:$BL14,0,0)+_xlfn.XLOOKUP(CB1,'Reg20'!$E1:$BL1,'Reg20'!$E14:$BL14,0,0))=0,CA17*1.005,(_xlfn.XLOOKUP(CB1,'Reg15'!$E1:$BL1,'Reg15'!$E14:$BL14,0,0)+_xlfn.XLOOKUP(CB1,'Reg25'!$E1:$BL1,'Reg25'!$E14:$BL14,0,0)+_xlfn.XLOOKUP(CB1,'Reg20'!$E1:$BL1,'Reg20'!$E14:$BL14,0,0)))</f>
        <v>3796840.7890712568</v>
      </c>
      <c r="CC17" s="415">
        <f>IF((_xlfn.XLOOKUP(CC1,'Reg15'!$E1:$BL1,'Reg15'!$E14:$BL14,0,0)+_xlfn.XLOOKUP(CC1,'Reg25'!$E1:$BL1,'Reg25'!$E14:$BL14,0,0)+_xlfn.XLOOKUP(CC1,'Reg20'!$E1:$BL1,'Reg20'!$E14:$BL14,0,0))=0,CB17*1.005,(_xlfn.XLOOKUP(CC1,'Reg15'!$E1:$BL1,'Reg15'!$E14:$BL14,0,0)+_xlfn.XLOOKUP(CC1,'Reg25'!$E1:$BL1,'Reg25'!$E14:$BL14,0,0)+_xlfn.XLOOKUP(CC1,'Reg20'!$E1:$BL1,'Reg20'!$E14:$BL14,0,0)))</f>
        <v>3815824.9930166127</v>
      </c>
      <c r="CD17" s="415">
        <f>IF((_xlfn.XLOOKUP(CD1,'Reg15'!$E1:$BL1,'Reg15'!$E14:$BL14,0,0)+_xlfn.XLOOKUP(CD1,'Reg25'!$E1:$BL1,'Reg25'!$E14:$BL14,0,0)+_xlfn.XLOOKUP(CD1,'Reg20'!$E1:$BL1,'Reg20'!$E14:$BL14,0,0))=0,CC17*1.005,(_xlfn.XLOOKUP(CD1,'Reg15'!$E1:$BL1,'Reg15'!$E14:$BL14,0,0)+_xlfn.XLOOKUP(CD1,'Reg25'!$E1:$BL1,'Reg25'!$E14:$BL14,0,0)+_xlfn.XLOOKUP(CD1,'Reg20'!$E1:$BL1,'Reg20'!$E14:$BL14,0,0)))</f>
        <v>3834904.1179816956</v>
      </c>
    </row>
    <row r="18" spans="1:82" outlineLevel="1" x14ac:dyDescent="0.2">
      <c r="B18" s="26" t="s">
        <v>166</v>
      </c>
      <c r="C18" s="25">
        <f>100%-Dashboard!G25-Dashboard!C10</f>
        <v>0.93</v>
      </c>
      <c r="D18" s="415">
        <f t="shared" ref="D18:L18" si="28">$C18*D$8</f>
        <v>0</v>
      </c>
      <c r="E18" s="415">
        <f>$C18*E$8</f>
        <v>0</v>
      </c>
      <c r="F18" s="415">
        <f t="shared" si="28"/>
        <v>0</v>
      </c>
      <c r="G18" s="415">
        <f t="shared" si="28"/>
        <v>0</v>
      </c>
      <c r="H18" s="415">
        <f t="shared" si="28"/>
        <v>0</v>
      </c>
      <c r="I18" s="415">
        <f t="shared" si="28"/>
        <v>0</v>
      </c>
      <c r="J18" s="415">
        <f t="shared" si="28"/>
        <v>0</v>
      </c>
      <c r="K18" s="415">
        <f t="shared" si="28"/>
        <v>0</v>
      </c>
      <c r="L18" s="415">
        <f t="shared" si="28"/>
        <v>0</v>
      </c>
      <c r="M18" s="415">
        <f>$C18*M$8</f>
        <v>0</v>
      </c>
      <c r="N18" s="415">
        <f t="shared" ref="N18:BY18" si="29">$C18*N$8</f>
        <v>0</v>
      </c>
      <c r="O18" s="415">
        <f t="shared" si="29"/>
        <v>0</v>
      </c>
      <c r="P18" s="415">
        <f t="shared" si="29"/>
        <v>0</v>
      </c>
      <c r="Q18" s="415">
        <f>$C18*Q$8</f>
        <v>0</v>
      </c>
      <c r="R18" s="415">
        <f t="shared" si="29"/>
        <v>5725312.5</v>
      </c>
      <c r="S18" s="415">
        <f t="shared" si="29"/>
        <v>6841748.4375</v>
      </c>
      <c r="T18" s="415">
        <f t="shared" si="29"/>
        <v>7952602.1953125</v>
      </c>
      <c r="U18" s="415">
        <f t="shared" si="29"/>
        <v>9057901.6843359377</v>
      </c>
      <c r="V18" s="415">
        <f t="shared" si="29"/>
        <v>10157674.67591426</v>
      </c>
      <c r="W18" s="415">
        <f>$C18*W$8</f>
        <v>11251948.802534686</v>
      </c>
      <c r="X18" s="415">
        <f t="shared" si="29"/>
        <v>12340751.558522014</v>
      </c>
      <c r="Y18" s="415">
        <f t="shared" si="29"/>
        <v>13424110.300729403</v>
      </c>
      <c r="Z18" s="415">
        <f t="shared" si="29"/>
        <v>14502052.249225758</v>
      </c>
      <c r="AA18" s="415">
        <f t="shared" si="29"/>
        <v>15574604.487979626</v>
      </c>
      <c r="AB18" s="415">
        <f t="shared" si="29"/>
        <v>16641793.965539731</v>
      </c>
      <c r="AC18" s="415">
        <f t="shared" si="29"/>
        <v>20219901.962107655</v>
      </c>
      <c r="AD18" s="415">
        <f t="shared" si="29"/>
        <v>21426614.952297118</v>
      </c>
      <c r="AE18" s="415">
        <f t="shared" si="29"/>
        <v>22627294.37753563</v>
      </c>
      <c r="AF18" s="415">
        <f t="shared" si="29"/>
        <v>23821970.405647948</v>
      </c>
      <c r="AG18" s="415">
        <f t="shared" si="29"/>
        <v>25010673.053619716</v>
      </c>
      <c r="AH18" s="415">
        <f t="shared" si="29"/>
        <v>26193432.188351616</v>
      </c>
      <c r="AI18" s="415">
        <f t="shared" si="29"/>
        <v>27370277.527409852</v>
      </c>
      <c r="AJ18" s="415">
        <f t="shared" si="29"/>
        <v>28541238.63977281</v>
      </c>
      <c r="AK18" s="415">
        <f t="shared" si="29"/>
        <v>29706344.946573943</v>
      </c>
      <c r="AL18" s="415">
        <f t="shared" si="29"/>
        <v>30865625.721841075</v>
      </c>
      <c r="AM18" s="415">
        <f t="shared" si="29"/>
        <v>32019110.093231872</v>
      </c>
      <c r="AN18" s="415">
        <f t="shared" si="29"/>
        <v>33166827.042765707</v>
      </c>
      <c r="AO18" s="415">
        <f t="shared" si="29"/>
        <v>38578345.636047229</v>
      </c>
      <c r="AP18" s="415">
        <f t="shared" si="29"/>
        <v>39856016.407866985</v>
      </c>
      <c r="AQ18" s="415">
        <f t="shared" si="29"/>
        <v>41127298.825827651</v>
      </c>
      <c r="AR18" s="415">
        <f t="shared" si="29"/>
        <v>42392224.831698507</v>
      </c>
      <c r="AS18" s="415">
        <f t="shared" si="29"/>
        <v>43650826.20754002</v>
      </c>
      <c r="AT18" s="415">
        <f t="shared" si="29"/>
        <v>44903134.576502323</v>
      </c>
      <c r="AU18" s="415">
        <f t="shared" si="29"/>
        <v>46149181.403619811</v>
      </c>
      <c r="AV18" s="415">
        <f t="shared" si="29"/>
        <v>47388997.996601716</v>
      </c>
      <c r="AW18" s="415">
        <f t="shared" si="29"/>
        <v>48622615.506618701</v>
      </c>
      <c r="AX18" s="415">
        <f t="shared" si="29"/>
        <v>49850064.929085612</v>
      </c>
      <c r="AY18" s="415">
        <f t="shared" si="29"/>
        <v>51071377.10444019</v>
      </c>
      <c r="AZ18" s="415">
        <f t="shared" si="29"/>
        <v>52286582.718917981</v>
      </c>
      <c r="BA18" s="415">
        <f t="shared" si="29"/>
        <v>59416186.394450091</v>
      </c>
      <c r="BB18" s="415">
        <f t="shared" si="29"/>
        <v>60752417.962477833</v>
      </c>
      <c r="BC18" s="415">
        <f t="shared" si="29"/>
        <v>62081968.372665457</v>
      </c>
      <c r="BD18" s="415">
        <f t="shared" si="29"/>
        <v>63404871.030802116</v>
      </c>
      <c r="BE18" s="415">
        <f t="shared" si="29"/>
        <v>64721159.175648123</v>
      </c>
      <c r="BF18" s="415">
        <f t="shared" si="29"/>
        <v>66030865.879769869</v>
      </c>
      <c r="BG18" s="415">
        <f t="shared" si="29"/>
        <v>67334024.050371021</v>
      </c>
      <c r="BH18" s="415">
        <f t="shared" si="29"/>
        <v>68630666.430119172</v>
      </c>
      <c r="BI18" s="415">
        <f t="shared" si="29"/>
        <v>69920825.597968578</v>
      </c>
      <c r="BJ18" s="415">
        <f t="shared" si="29"/>
        <v>71204533.96997872</v>
      </c>
      <c r="BK18" s="415">
        <f t="shared" si="29"/>
        <v>72481823.800128832</v>
      </c>
      <c r="BL18" s="415">
        <f t="shared" si="29"/>
        <v>73752727.181128189</v>
      </c>
      <c r="BM18" s="415">
        <f t="shared" si="29"/>
        <v>82492307.110226914</v>
      </c>
      <c r="BN18" s="415">
        <f t="shared" si="29"/>
        <v>83875908.074675769</v>
      </c>
      <c r="BO18" s="415">
        <f t="shared" si="29"/>
        <v>85252591.034302384</v>
      </c>
      <c r="BP18" s="415">
        <f t="shared" si="29"/>
        <v>86622390.579130873</v>
      </c>
      <c r="BQ18" s="415">
        <f t="shared" si="29"/>
        <v>87985341.126235247</v>
      </c>
      <c r="BR18" s="415">
        <f t="shared" si="29"/>
        <v>89341476.920604065</v>
      </c>
      <c r="BS18" s="415">
        <f t="shared" si="29"/>
        <v>90690832.036001042</v>
      </c>
      <c r="BT18" s="415">
        <f t="shared" si="29"/>
        <v>92033440.375821024</v>
      </c>
      <c r="BU18" s="415">
        <f t="shared" si="29"/>
        <v>93369335.673941925</v>
      </c>
      <c r="BV18" s="415">
        <f t="shared" si="29"/>
        <v>94698551.495572194</v>
      </c>
      <c r="BW18" s="415">
        <f t="shared" si="29"/>
        <v>96021121.238094345</v>
      </c>
      <c r="BX18" s="415">
        <f t="shared" si="29"/>
        <v>97337078.131903857</v>
      </c>
      <c r="BY18" s="415">
        <f t="shared" si="29"/>
        <v>97823763.522563368</v>
      </c>
      <c r="BZ18" s="415">
        <f>$C18*BZ$8</f>
        <v>98312882.34017618</v>
      </c>
      <c r="CA18" s="415">
        <f t="shared" ref="CA18:CD18" si="30">$C18*CA$8</f>
        <v>98804446.75187704</v>
      </c>
      <c r="CB18" s="415">
        <f t="shared" si="30"/>
        <v>99298468.985636413</v>
      </c>
      <c r="CC18" s="415">
        <f t="shared" si="30"/>
        <v>99794961.330564588</v>
      </c>
      <c r="CD18" s="415">
        <f t="shared" si="30"/>
        <v>100293936.13721739</v>
      </c>
    </row>
    <row r="19" spans="1:82" outlineLevel="1" x14ac:dyDescent="0.2">
      <c r="B19" s="26"/>
      <c r="C19" s="395"/>
      <c r="D19" s="415"/>
      <c r="E19" s="415"/>
      <c r="F19" s="415"/>
      <c r="G19" s="415"/>
      <c r="H19" s="415"/>
      <c r="I19" s="415"/>
      <c r="J19" s="415"/>
      <c r="K19" s="415"/>
      <c r="L19" s="415"/>
      <c r="M19" s="415"/>
      <c r="N19" s="415"/>
      <c r="O19" s="415"/>
      <c r="P19" s="415"/>
      <c r="Q19" s="415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  <c r="AP19" s="415"/>
      <c r="AQ19" s="415"/>
      <c r="AR19" s="415"/>
      <c r="AS19" s="415"/>
      <c r="AT19" s="415"/>
      <c r="AU19" s="415"/>
      <c r="AV19" s="415"/>
      <c r="AW19" s="415"/>
      <c r="AX19" s="415"/>
      <c r="AY19" s="415"/>
      <c r="AZ19" s="415"/>
      <c r="BA19" s="415"/>
      <c r="BB19" s="415"/>
      <c r="BC19" s="415"/>
      <c r="BD19" s="415"/>
      <c r="BE19" s="415"/>
      <c r="BF19" s="415"/>
      <c r="BG19" s="415"/>
      <c r="BH19" s="415"/>
      <c r="BI19" s="415"/>
      <c r="BJ19" s="415"/>
      <c r="BK19" s="415"/>
      <c r="BL19" s="415"/>
      <c r="BM19" s="415"/>
      <c r="BN19" s="415"/>
      <c r="BO19" s="415"/>
      <c r="BP19" s="415"/>
      <c r="BQ19" s="415"/>
      <c r="BR19" s="415"/>
      <c r="BS19" s="415"/>
      <c r="BT19" s="415"/>
      <c r="BU19" s="415"/>
      <c r="BV19" s="415"/>
      <c r="BW19" s="415"/>
      <c r="BX19" s="415"/>
      <c r="BY19" s="415"/>
      <c r="BZ19" s="415"/>
      <c r="CA19" s="415"/>
      <c r="CB19" s="415"/>
      <c r="CC19" s="415"/>
      <c r="CD19" s="415"/>
    </row>
    <row r="20" spans="1:82" outlineLevel="1" x14ac:dyDescent="0.2">
      <c r="B20" s="26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  <c r="T20" s="412"/>
      <c r="U20" s="412"/>
      <c r="V20" s="412"/>
      <c r="W20" s="412"/>
      <c r="X20" s="412"/>
      <c r="Y20" s="412"/>
      <c r="Z20" s="412"/>
      <c r="AA20" s="412"/>
      <c r="AB20" s="412"/>
      <c r="AC20" s="412"/>
      <c r="AD20" s="412"/>
      <c r="AE20" s="412"/>
      <c r="AF20" s="412"/>
      <c r="AG20" s="412"/>
      <c r="AH20" s="412"/>
      <c r="AI20" s="412"/>
      <c r="AJ20" s="412"/>
      <c r="AK20" s="412"/>
      <c r="AL20" s="412"/>
      <c r="AM20" s="412"/>
      <c r="AN20" s="412"/>
      <c r="AO20" s="412"/>
      <c r="AP20" s="412"/>
      <c r="AQ20" s="412"/>
      <c r="AR20" s="412"/>
      <c r="AS20" s="412"/>
      <c r="AT20" s="412"/>
      <c r="AU20" s="412"/>
      <c r="AV20" s="412"/>
      <c r="AW20" s="412"/>
      <c r="AX20" s="412"/>
      <c r="AY20" s="412"/>
      <c r="AZ20" s="412"/>
      <c r="BA20" s="412"/>
      <c r="BB20" s="412"/>
      <c r="BC20" s="412"/>
      <c r="BD20" s="412"/>
      <c r="BE20" s="412"/>
      <c r="BF20" s="412"/>
      <c r="BG20" s="412"/>
      <c r="BH20" s="412"/>
      <c r="BI20" s="412"/>
      <c r="BJ20" s="412"/>
      <c r="BK20" s="412"/>
      <c r="BL20" s="412"/>
      <c r="BM20" s="412"/>
      <c r="BN20" s="412"/>
      <c r="BO20" s="412"/>
      <c r="BP20" s="412"/>
      <c r="BQ20" s="412"/>
      <c r="BR20" s="412"/>
      <c r="BS20" s="412"/>
      <c r="BT20" s="412"/>
      <c r="BU20" s="412"/>
      <c r="BV20" s="412"/>
      <c r="BW20" s="412"/>
      <c r="BX20" s="412"/>
      <c r="BY20" s="412"/>
      <c r="BZ20" s="412"/>
      <c r="CA20" s="412"/>
      <c r="CB20" s="412"/>
      <c r="CC20" s="412"/>
      <c r="CD20" s="412"/>
    </row>
    <row r="21" spans="1:82" outlineLevel="1" x14ac:dyDescent="0.2">
      <c r="A21" s="15"/>
      <c r="B21" s="23" t="s">
        <v>168</v>
      </c>
      <c r="C21" s="23"/>
      <c r="D21" s="416"/>
      <c r="E21" s="416">
        <f>SUM(E17:E20)</f>
        <v>0</v>
      </c>
      <c r="F21" s="416">
        <f t="shared" ref="F21:BL21" si="31">SUM(F17:F20)</f>
        <v>0</v>
      </c>
      <c r="G21" s="416">
        <f t="shared" si="31"/>
        <v>0</v>
      </c>
      <c r="H21" s="416">
        <f t="shared" si="31"/>
        <v>0</v>
      </c>
      <c r="I21" s="416">
        <f t="shared" si="31"/>
        <v>0</v>
      </c>
      <c r="J21" s="416">
        <f t="shared" si="31"/>
        <v>0</v>
      </c>
      <c r="K21" s="416">
        <f t="shared" si="31"/>
        <v>0</v>
      </c>
      <c r="L21" s="416">
        <f t="shared" si="31"/>
        <v>0</v>
      </c>
      <c r="M21" s="416">
        <f t="shared" si="31"/>
        <v>0</v>
      </c>
      <c r="N21" s="416">
        <f t="shared" si="31"/>
        <v>0</v>
      </c>
      <c r="O21" s="416">
        <f t="shared" si="31"/>
        <v>0</v>
      </c>
      <c r="P21" s="416">
        <f t="shared" si="31"/>
        <v>0</v>
      </c>
      <c r="Q21" s="416">
        <f>SUM(Q17:Q20)</f>
        <v>0</v>
      </c>
      <c r="R21" s="416">
        <f t="shared" si="31"/>
        <v>5725312.5</v>
      </c>
      <c r="S21" s="416">
        <f t="shared" si="31"/>
        <v>6841748.4375</v>
      </c>
      <c r="T21" s="416">
        <f t="shared" si="31"/>
        <v>7952602.1953125</v>
      </c>
      <c r="U21" s="416">
        <f t="shared" si="31"/>
        <v>9057901.6843359377</v>
      </c>
      <c r="V21" s="416">
        <f>SUM(V17:V20)</f>
        <v>10157674.67591426</v>
      </c>
      <c r="W21" s="416">
        <f>SUM(W17:W20)</f>
        <v>11251948.802534686</v>
      </c>
      <c r="X21" s="416">
        <f t="shared" si="31"/>
        <v>12340751.558522014</v>
      </c>
      <c r="Y21" s="416">
        <f t="shared" si="31"/>
        <v>13424110.300729403</v>
      </c>
      <c r="Z21" s="416">
        <f t="shared" si="31"/>
        <v>14502052.249225758</v>
      </c>
      <c r="AA21" s="416">
        <f t="shared" si="31"/>
        <v>15574604.487979626</v>
      </c>
      <c r="AB21" s="416">
        <f t="shared" si="31"/>
        <v>16641793.965539731</v>
      </c>
      <c r="AC21" s="416">
        <f t="shared" si="31"/>
        <v>20219901.962107655</v>
      </c>
      <c r="AD21" s="416">
        <f t="shared" si="31"/>
        <v>21426614.952297118</v>
      </c>
      <c r="AE21" s="416">
        <f t="shared" si="31"/>
        <v>22627294.37753563</v>
      </c>
      <c r="AF21" s="416">
        <f t="shared" si="31"/>
        <v>23821970.405647948</v>
      </c>
      <c r="AG21" s="416">
        <f t="shared" si="31"/>
        <v>25010673.053619716</v>
      </c>
      <c r="AH21" s="416">
        <f t="shared" si="31"/>
        <v>26193432.188351616</v>
      </c>
      <c r="AI21" s="416">
        <f t="shared" si="31"/>
        <v>27370277.527409852</v>
      </c>
      <c r="AJ21" s="416">
        <f t="shared" si="31"/>
        <v>28722971.13977281</v>
      </c>
      <c r="AK21" s="416">
        <f t="shared" si="31"/>
        <v>29923515.284073941</v>
      </c>
      <c r="AL21" s="416">
        <f t="shared" si="31"/>
        <v>31118056.707653575</v>
      </c>
      <c r="AM21" s="416">
        <f t="shared" si="31"/>
        <v>32306625.424115308</v>
      </c>
      <c r="AN21" s="416">
        <f t="shared" si="31"/>
        <v>33489251.296994727</v>
      </c>
      <c r="AO21" s="416">
        <f t="shared" si="31"/>
        <v>38935504.269005105</v>
      </c>
      <c r="AP21" s="416">
        <f t="shared" si="31"/>
        <v>40247735.747660071</v>
      </c>
      <c r="AQ21" s="416">
        <f t="shared" si="31"/>
        <v>41553406.068921775</v>
      </c>
      <c r="AR21" s="416">
        <f t="shared" si="31"/>
        <v>42852548.038577154</v>
      </c>
      <c r="AS21" s="416">
        <f t="shared" si="31"/>
        <v>44145194.298384279</v>
      </c>
      <c r="AT21" s="416">
        <f t="shared" si="31"/>
        <v>45431377.326892361</v>
      </c>
      <c r="AU21" s="416">
        <f t="shared" si="31"/>
        <v>46791000.227191225</v>
      </c>
      <c r="AV21" s="416">
        <f t="shared" si="31"/>
        <v>48069120.226055279</v>
      </c>
      <c r="AW21" s="416">
        <f t="shared" si="31"/>
        <v>49340849.624924995</v>
      </c>
      <c r="AX21" s="416">
        <f t="shared" si="31"/>
        <v>50606220.376800373</v>
      </c>
      <c r="AY21" s="416">
        <f t="shared" si="31"/>
        <v>51865264.274916381</v>
      </c>
      <c r="AZ21" s="416">
        <f t="shared" si="31"/>
        <v>53118012.953541785</v>
      </c>
      <c r="BA21" s="416">
        <f t="shared" si="31"/>
        <v>60284971.977900781</v>
      </c>
      <c r="BB21" s="416">
        <f t="shared" si="31"/>
        <v>61845955.518011265</v>
      </c>
      <c r="BC21" s="416">
        <f t="shared" si="31"/>
        <v>63249067.42042122</v>
      </c>
      <c r="BD21" s="416">
        <f t="shared" si="31"/>
        <v>64645163.763319105</v>
      </c>
      <c r="BE21" s="416">
        <f t="shared" si="31"/>
        <v>66034279.624502525</v>
      </c>
      <c r="BF21" s="416">
        <f t="shared" si="31"/>
        <v>67416449.906379998</v>
      </c>
      <c r="BG21" s="416">
        <f t="shared" si="31"/>
        <v>68927232.807326794</v>
      </c>
      <c r="BH21" s="416">
        <f t="shared" si="31"/>
        <v>70300104.323290169</v>
      </c>
      <c r="BI21" s="416">
        <f t="shared" si="31"/>
        <v>71666111.481673717</v>
      </c>
      <c r="BJ21" s="416">
        <f t="shared" si="31"/>
        <v>73025288.604265332</v>
      </c>
      <c r="BK21" s="416">
        <f t="shared" si="31"/>
        <v>74377669.841244012</v>
      </c>
      <c r="BL21" s="416">
        <f t="shared" si="31"/>
        <v>75723289.172037795</v>
      </c>
      <c r="BM21" s="416">
        <f t="shared" ref="BM21:CD21" si="32">SUM(BM17:BM20)</f>
        <v>84619653.707840964</v>
      </c>
      <c r="BN21" s="416">
        <f t="shared" si="32"/>
        <v>86082145.439301744</v>
      </c>
      <c r="BO21" s="416">
        <f t="shared" si="32"/>
        <v>87537324.712105229</v>
      </c>
      <c r="BP21" s="416">
        <f t="shared" si="32"/>
        <v>88985228.088544697</v>
      </c>
      <c r="BQ21" s="416">
        <f t="shared" si="32"/>
        <v>90425891.948102012</v>
      </c>
      <c r="BR21" s="416">
        <f t="shared" si="32"/>
        <v>91859352.488361493</v>
      </c>
      <c r="BS21" s="416">
        <f t="shared" si="32"/>
        <v>93473573.032490671</v>
      </c>
      <c r="BT21" s="416">
        <f t="shared" si="32"/>
        <v>95069537.895328209</v>
      </c>
      <c r="BU21" s="416">
        <f t="shared" si="32"/>
        <v>96519461.551451564</v>
      </c>
      <c r="BV21" s="416">
        <f t="shared" si="32"/>
        <v>97962135.589294285</v>
      </c>
      <c r="BW21" s="416">
        <f t="shared" si="32"/>
        <v>99397596.25694783</v>
      </c>
      <c r="BX21" s="416">
        <f t="shared" si="32"/>
        <v>100825879.62126307</v>
      </c>
      <c r="BY21" s="416">
        <f t="shared" si="32"/>
        <v>101564216.5152138</v>
      </c>
      <c r="BZ21" s="416">
        <f t="shared" si="32"/>
        <v>102072037.59778985</v>
      </c>
      <c r="CA21" s="416">
        <f t="shared" si="32"/>
        <v>102582397.78577879</v>
      </c>
      <c r="CB21" s="416">
        <f t="shared" si="32"/>
        <v>103095309.77470767</v>
      </c>
      <c r="CC21" s="416">
        <f t="shared" si="32"/>
        <v>103610786.3235812</v>
      </c>
      <c r="CD21" s="416">
        <f t="shared" si="32"/>
        <v>104128840.25519909</v>
      </c>
    </row>
    <row r="22" spans="1:82" outlineLevel="1" x14ac:dyDescent="0.2">
      <c r="A22" s="15"/>
      <c r="B22" s="23" t="s">
        <v>169</v>
      </c>
      <c r="C22" s="23"/>
      <c r="D22" s="416"/>
      <c r="E22" s="416">
        <f>SUM($E21:E21)</f>
        <v>0</v>
      </c>
      <c r="F22" s="416">
        <f>SUM($E21:F21)</f>
        <v>0</v>
      </c>
      <c r="G22" s="416">
        <f>SUM($E21:G21)</f>
        <v>0</v>
      </c>
      <c r="H22" s="416">
        <f>SUM($E21:H21)</f>
        <v>0</v>
      </c>
      <c r="I22" s="416">
        <f>SUM($E21:I21)</f>
        <v>0</v>
      </c>
      <c r="J22" s="416">
        <f>SUM($E21:J21)</f>
        <v>0</v>
      </c>
      <c r="K22" s="416">
        <f>SUM($E21:K21)</f>
        <v>0</v>
      </c>
      <c r="L22" s="416">
        <f>SUM($E21:L21)</f>
        <v>0</v>
      </c>
      <c r="M22" s="416">
        <f>SUM($E21:M21)</f>
        <v>0</v>
      </c>
      <c r="N22" s="416">
        <f>SUM($E21:N21)</f>
        <v>0</v>
      </c>
      <c r="O22" s="416">
        <f>SUM($E21:O21)</f>
        <v>0</v>
      </c>
      <c r="P22" s="416">
        <f>SUM($E21:P21)</f>
        <v>0</v>
      </c>
      <c r="Q22" s="416">
        <f>SUM($E21:Q21)</f>
        <v>0</v>
      </c>
      <c r="R22" s="416">
        <f>SUM($E21:R21)</f>
        <v>5725312.5</v>
      </c>
      <c r="S22" s="416">
        <f>SUM($E21:S21)</f>
        <v>12567060.9375</v>
      </c>
      <c r="T22" s="416">
        <f>SUM($E21:T21)</f>
        <v>20519663.1328125</v>
      </c>
      <c r="U22" s="416">
        <f>SUM($E21:U21)</f>
        <v>29577564.81714844</v>
      </c>
      <c r="V22" s="416">
        <f>SUM($E21:V21)</f>
        <v>39735239.493062697</v>
      </c>
      <c r="W22" s="416">
        <f>SUM($E21:W21)</f>
        <v>50987188.295597382</v>
      </c>
      <c r="X22" s="416">
        <f>SUM($E21:X21)</f>
        <v>63327939.854119398</v>
      </c>
      <c r="Y22" s="416">
        <f>SUM($E21:Y21)</f>
        <v>76752050.154848799</v>
      </c>
      <c r="Z22" s="416">
        <f>SUM($E21:Z21)</f>
        <v>91254102.40407455</v>
      </c>
      <c r="AA22" s="416">
        <f>SUM($E21:AA21)</f>
        <v>106828706.89205417</v>
      </c>
      <c r="AB22" s="416">
        <f>SUM($E21:AB21)</f>
        <v>123470500.85759389</v>
      </c>
      <c r="AC22" s="416">
        <f>SUM($E21:AC21)</f>
        <v>143690402.81970155</v>
      </c>
      <c r="AD22" s="416">
        <f>SUM($E21:AD21)</f>
        <v>165117017.77199867</v>
      </c>
      <c r="AE22" s="416">
        <f>SUM($E21:AE21)</f>
        <v>187744312.14953431</v>
      </c>
      <c r="AF22" s="416">
        <f>SUM($E21:AF21)</f>
        <v>211566282.55518228</v>
      </c>
      <c r="AG22" s="416">
        <f>SUM($E21:AG21)</f>
        <v>236576955.60880199</v>
      </c>
      <c r="AH22" s="416">
        <f>SUM($E21:AH21)</f>
        <v>262770387.79715359</v>
      </c>
      <c r="AI22" s="416">
        <f>SUM($E21:AI21)</f>
        <v>290140665.32456344</v>
      </c>
      <c r="AJ22" s="416">
        <f>SUM($E21:AJ21)</f>
        <v>318863636.46433628</v>
      </c>
      <c r="AK22" s="416">
        <f>SUM($E21:AK21)</f>
        <v>348787151.74841022</v>
      </c>
      <c r="AL22" s="416">
        <f>SUM($E21:AL21)</f>
        <v>379905208.45606381</v>
      </c>
      <c r="AM22" s="416">
        <f>SUM($E21:AM21)</f>
        <v>412211833.88017911</v>
      </c>
      <c r="AN22" s="416">
        <f>SUM($E21:AN21)</f>
        <v>445701085.17717385</v>
      </c>
      <c r="AO22" s="416">
        <f>SUM($E21:AO21)</f>
        <v>484636589.44617897</v>
      </c>
      <c r="AP22" s="416">
        <f>SUM($E21:AP21)</f>
        <v>524884325.19383907</v>
      </c>
      <c r="AQ22" s="416">
        <f>SUM($E21:AQ21)</f>
        <v>566437731.26276088</v>
      </c>
      <c r="AR22" s="416">
        <f>SUM($E21:AR21)</f>
        <v>609290279.30133808</v>
      </c>
      <c r="AS22" s="416">
        <f>SUM($E21:AS21)</f>
        <v>653435473.59972239</v>
      </c>
      <c r="AT22" s="416">
        <f>SUM($E21:AT21)</f>
        <v>698866850.92661476</v>
      </c>
      <c r="AU22" s="416">
        <f>SUM($E21:AU21)</f>
        <v>745657851.15380597</v>
      </c>
      <c r="AV22" s="416">
        <f>SUM($E21:AV21)</f>
        <v>793726971.37986124</v>
      </c>
      <c r="AW22" s="416">
        <f>SUM($E21:AW21)</f>
        <v>843067821.00478625</v>
      </c>
      <c r="AX22" s="416">
        <f>SUM($E21:AX21)</f>
        <v>893674041.38158667</v>
      </c>
      <c r="AY22" s="416">
        <f>SUM($E21:AY21)</f>
        <v>945539305.65650308</v>
      </c>
      <c r="AZ22" s="416">
        <f>SUM($E21:AZ21)</f>
        <v>998657318.61004484</v>
      </c>
      <c r="BA22" s="416">
        <f>SUM($E21:BA21)</f>
        <v>1058942290.5879456</v>
      </c>
      <c r="BB22" s="416">
        <f>SUM($E21:BB21)</f>
        <v>1120788246.1059568</v>
      </c>
      <c r="BC22" s="416">
        <f>SUM($E21:BC21)</f>
        <v>1184037313.5263779</v>
      </c>
      <c r="BD22" s="416">
        <f>SUM($E21:BD21)</f>
        <v>1248682477.2896969</v>
      </c>
      <c r="BE22" s="416">
        <f>SUM($E21:BE21)</f>
        <v>1314716756.9141994</v>
      </c>
      <c r="BF22" s="416">
        <f>SUM($E21:BF21)</f>
        <v>1382133206.8205793</v>
      </c>
      <c r="BG22" s="416">
        <f>SUM($E21:BG21)</f>
        <v>1451060439.6279061</v>
      </c>
      <c r="BH22" s="416">
        <f>SUM($E21:BH21)</f>
        <v>1521360543.9511962</v>
      </c>
      <c r="BI22" s="416">
        <f>SUM($E21:BI21)</f>
        <v>1593026655.4328699</v>
      </c>
      <c r="BJ22" s="416">
        <f>SUM($E21:BJ21)</f>
        <v>1666051944.0371351</v>
      </c>
      <c r="BK22" s="416">
        <f>SUM($E21:BK21)</f>
        <v>1740429613.8783791</v>
      </c>
      <c r="BL22" s="416">
        <f>SUM($E21:BL21)</f>
        <v>1816152903.0504169</v>
      </c>
      <c r="BM22" s="416">
        <f>SUM($E21:BM21)</f>
        <v>1900772556.7582579</v>
      </c>
      <c r="BN22" s="416">
        <f>SUM($E21:BN21)</f>
        <v>1986854702.1975596</v>
      </c>
      <c r="BO22" s="416">
        <f>SUM($E21:BO21)</f>
        <v>2074392026.9096649</v>
      </c>
      <c r="BP22" s="416">
        <f>SUM($E21:BP21)</f>
        <v>2163377254.9982095</v>
      </c>
      <c r="BQ22" s="416">
        <f>SUM($E21:BQ21)</f>
        <v>2253803146.9463115</v>
      </c>
      <c r="BR22" s="416">
        <f>SUM($E21:BR21)</f>
        <v>2345662499.4346728</v>
      </c>
      <c r="BS22" s="416">
        <f>SUM($E21:BS21)</f>
        <v>2439136072.4671636</v>
      </c>
      <c r="BT22" s="416">
        <f>SUM($E21:BT21)</f>
        <v>2534205610.3624916</v>
      </c>
      <c r="BU22" s="416">
        <f>SUM($E21:BU21)</f>
        <v>2630725071.9139433</v>
      </c>
      <c r="BV22" s="416">
        <f>SUM($E21:BV21)</f>
        <v>2728687207.5032377</v>
      </c>
      <c r="BW22" s="416">
        <f>SUM($E21:BW21)</f>
        <v>2828084803.7601857</v>
      </c>
      <c r="BX22" s="416">
        <f>SUM($E21:BX21)</f>
        <v>2928910683.3814487</v>
      </c>
      <c r="BY22" s="416">
        <f>SUM($E21:BY21)</f>
        <v>3030474899.8966627</v>
      </c>
      <c r="BZ22" s="416">
        <f>SUM($E21:BZ21)</f>
        <v>3132546937.4944525</v>
      </c>
      <c r="CA22" s="416">
        <f>SUM($E21:CA21)</f>
        <v>3235129335.2802315</v>
      </c>
      <c r="CB22" s="416">
        <f>SUM($E21:CB21)</f>
        <v>3338224645.0549393</v>
      </c>
      <c r="CC22" s="416">
        <f>SUM($E21:CC21)</f>
        <v>3441835431.3785205</v>
      </c>
      <c r="CD22" s="416">
        <f>SUM($E21:CD21)</f>
        <v>3545964271.6337194</v>
      </c>
    </row>
    <row r="23" spans="1:82" x14ac:dyDescent="0.2"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  <c r="AA23" s="412"/>
      <c r="AB23" s="412"/>
      <c r="AC23" s="412"/>
      <c r="AD23" s="412"/>
      <c r="AE23" s="412"/>
      <c r="AF23" s="412"/>
      <c r="AG23" s="412"/>
      <c r="AH23" s="412"/>
      <c r="AI23" s="412"/>
      <c r="AJ23" s="412"/>
      <c r="AK23" s="412"/>
      <c r="AL23" s="412"/>
      <c r="AM23" s="412"/>
      <c r="AN23" s="412"/>
      <c r="AO23" s="412"/>
      <c r="AP23" s="412"/>
      <c r="AQ23" s="412"/>
      <c r="AR23" s="412"/>
      <c r="AS23" s="412"/>
      <c r="AT23" s="412"/>
      <c r="AU23" s="412"/>
      <c r="AV23" s="412"/>
      <c r="AW23" s="412"/>
      <c r="AX23" s="412"/>
      <c r="AY23" s="412"/>
      <c r="AZ23" s="412"/>
      <c r="BA23" s="412"/>
      <c r="BB23" s="412"/>
      <c r="BC23" s="412"/>
      <c r="BD23" s="412"/>
      <c r="BE23" s="412"/>
      <c r="BF23" s="412"/>
      <c r="BG23" s="412"/>
      <c r="BH23" s="412"/>
      <c r="BI23" s="412"/>
      <c r="BJ23" s="412"/>
      <c r="BK23" s="412"/>
      <c r="BL23" s="412"/>
      <c r="BM23" s="412"/>
      <c r="BN23" s="412"/>
      <c r="BO23" s="412"/>
      <c r="BP23" s="412"/>
      <c r="BQ23" s="412"/>
      <c r="BR23" s="412"/>
      <c r="BS23" s="412"/>
      <c r="BT23" s="412"/>
      <c r="BU23" s="412"/>
      <c r="BV23" s="412"/>
      <c r="BW23" s="412"/>
      <c r="BX23" s="412"/>
      <c r="BY23" s="412"/>
      <c r="BZ23" s="412"/>
      <c r="CA23" s="412"/>
      <c r="CB23" s="412"/>
      <c r="CC23" s="412"/>
      <c r="CD23" s="412"/>
    </row>
    <row r="24" spans="1:82" outlineLevel="1" x14ac:dyDescent="0.2">
      <c r="B24" s="26" t="s">
        <v>163</v>
      </c>
      <c r="C24" s="25">
        <f>Dashboard!C13</f>
        <v>0.09</v>
      </c>
      <c r="D24" s="412"/>
      <c r="E24" s="415">
        <f>E22*$C$24/12</f>
        <v>0</v>
      </c>
      <c r="F24" s="415">
        <f t="shared" ref="F24:BL24" si="33">F22*$C$24/12</f>
        <v>0</v>
      </c>
      <c r="G24" s="415">
        <f t="shared" si="33"/>
        <v>0</v>
      </c>
      <c r="H24" s="415">
        <f t="shared" si="33"/>
        <v>0</v>
      </c>
      <c r="I24" s="415">
        <f t="shared" si="33"/>
        <v>0</v>
      </c>
      <c r="J24" s="415">
        <f t="shared" si="33"/>
        <v>0</v>
      </c>
      <c r="K24" s="415">
        <f t="shared" si="33"/>
        <v>0</v>
      </c>
      <c r="L24" s="415">
        <f t="shared" si="33"/>
        <v>0</v>
      </c>
      <c r="M24" s="415">
        <f>M22*$C$24/12</f>
        <v>0</v>
      </c>
      <c r="N24" s="415">
        <f t="shared" si="33"/>
        <v>0</v>
      </c>
      <c r="O24" s="415">
        <f t="shared" si="33"/>
        <v>0</v>
      </c>
      <c r="P24" s="415">
        <f t="shared" si="33"/>
        <v>0</v>
      </c>
      <c r="Q24" s="415">
        <f t="shared" si="33"/>
        <v>0</v>
      </c>
      <c r="R24" s="415">
        <f t="shared" si="33"/>
        <v>42939.84375</v>
      </c>
      <c r="S24" s="415">
        <f t="shared" si="33"/>
        <v>94252.95703125</v>
      </c>
      <c r="T24" s="415">
        <f t="shared" si="33"/>
        <v>153897.47349609373</v>
      </c>
      <c r="U24" s="415">
        <f t="shared" si="33"/>
        <v>221831.73612861327</v>
      </c>
      <c r="V24" s="415">
        <f t="shared" si="33"/>
        <v>298014.29619797022</v>
      </c>
      <c r="W24" s="415">
        <f t="shared" si="33"/>
        <v>382403.9122169803</v>
      </c>
      <c r="X24" s="415">
        <f t="shared" si="33"/>
        <v>474959.5489058955</v>
      </c>
      <c r="Y24" s="415">
        <f t="shared" si="33"/>
        <v>575640.376161366</v>
      </c>
      <c r="Z24" s="415">
        <f t="shared" si="33"/>
        <v>684405.76803055906</v>
      </c>
      <c r="AA24" s="415">
        <f t="shared" si="33"/>
        <v>801215.30169040628</v>
      </c>
      <c r="AB24" s="415">
        <f t="shared" si="33"/>
        <v>926028.7564319541</v>
      </c>
      <c r="AC24" s="415">
        <f t="shared" si="33"/>
        <v>1077678.0211477617</v>
      </c>
      <c r="AD24" s="415">
        <f t="shared" si="33"/>
        <v>1238377.63328999</v>
      </c>
      <c r="AE24" s="415">
        <f t="shared" si="33"/>
        <v>1408082.3411215071</v>
      </c>
      <c r="AF24" s="415">
        <f t="shared" si="33"/>
        <v>1586747.1191638671</v>
      </c>
      <c r="AG24" s="415">
        <f t="shared" si="33"/>
        <v>1774327.1670660151</v>
      </c>
      <c r="AH24" s="415">
        <f t="shared" si="33"/>
        <v>1970777.9084786519</v>
      </c>
      <c r="AI24" s="415">
        <f t="shared" si="33"/>
        <v>2176054.989934226</v>
      </c>
      <c r="AJ24" s="415">
        <f t="shared" si="33"/>
        <v>2391477.273482522</v>
      </c>
      <c r="AK24" s="415">
        <f t="shared" si="33"/>
        <v>2615903.6381130763</v>
      </c>
      <c r="AL24" s="415">
        <f t="shared" si="33"/>
        <v>2849289.0634204783</v>
      </c>
      <c r="AM24" s="415">
        <f t="shared" si="33"/>
        <v>3091588.7541013435</v>
      </c>
      <c r="AN24" s="415">
        <f t="shared" si="33"/>
        <v>3342758.1388288033</v>
      </c>
      <c r="AO24" s="415">
        <f t="shared" si="33"/>
        <v>3634774.4208463426</v>
      </c>
      <c r="AP24" s="415">
        <f t="shared" si="33"/>
        <v>3936632.4389537927</v>
      </c>
      <c r="AQ24" s="415">
        <f t="shared" si="33"/>
        <v>4248282.9844707064</v>
      </c>
      <c r="AR24" s="415">
        <f t="shared" si="33"/>
        <v>4569677.0947600352</v>
      </c>
      <c r="AS24" s="415">
        <f t="shared" si="33"/>
        <v>4900766.0519979177</v>
      </c>
      <c r="AT24" s="415">
        <f t="shared" si="33"/>
        <v>5241501.3819496101</v>
      </c>
      <c r="AU24" s="415">
        <f t="shared" si="33"/>
        <v>5592433.8836535448</v>
      </c>
      <c r="AV24" s="415">
        <f t="shared" si="33"/>
        <v>5952952.2853489593</v>
      </c>
      <c r="AW24" s="415">
        <f t="shared" si="33"/>
        <v>6323008.6575358966</v>
      </c>
      <c r="AX24" s="415">
        <f t="shared" si="33"/>
        <v>6702555.3103618994</v>
      </c>
      <c r="AY24" s="415">
        <f t="shared" si="33"/>
        <v>7091544.7924237726</v>
      </c>
      <c r="AZ24" s="415">
        <f t="shared" si="33"/>
        <v>7489929.8895753361</v>
      </c>
      <c r="BA24" s="415">
        <f t="shared" si="33"/>
        <v>7942067.1794095924</v>
      </c>
      <c r="BB24" s="415">
        <f t="shared" si="33"/>
        <v>8405911.8457946759</v>
      </c>
      <c r="BC24" s="415">
        <f t="shared" si="33"/>
        <v>8880279.8514478337</v>
      </c>
      <c r="BD24" s="415">
        <f t="shared" si="33"/>
        <v>9365118.5796727259</v>
      </c>
      <c r="BE24" s="415">
        <f t="shared" si="33"/>
        <v>9860375.6768564936</v>
      </c>
      <c r="BF24" s="415">
        <f t="shared" si="33"/>
        <v>10365999.051154343</v>
      </c>
      <c r="BG24" s="415">
        <f t="shared" si="33"/>
        <v>10882953.297209295</v>
      </c>
      <c r="BH24" s="415">
        <f t="shared" si="33"/>
        <v>11410204.079633972</v>
      </c>
      <c r="BI24" s="415">
        <f t="shared" si="33"/>
        <v>11947699.915746525</v>
      </c>
      <c r="BJ24" s="415">
        <f t="shared" si="33"/>
        <v>12495389.580278514</v>
      </c>
      <c r="BK24" s="415">
        <f t="shared" si="33"/>
        <v>13053222.104087843</v>
      </c>
      <c r="BL24" s="415">
        <f t="shared" si="33"/>
        <v>13621146.772878127</v>
      </c>
      <c r="BM24" s="415">
        <f t="shared" ref="BM24:CD24" si="34">BM22*$C$24/12</f>
        <v>14255794.175686933</v>
      </c>
      <c r="BN24" s="415">
        <f t="shared" si="34"/>
        <v>14901410.266481698</v>
      </c>
      <c r="BO24" s="415">
        <f t="shared" si="34"/>
        <v>15557940.201822488</v>
      </c>
      <c r="BP24" s="415">
        <f t="shared" si="34"/>
        <v>16225329.41248657</v>
      </c>
      <c r="BQ24" s="415">
        <f t="shared" si="34"/>
        <v>16903523.602097336</v>
      </c>
      <c r="BR24" s="415">
        <f t="shared" si="34"/>
        <v>17592468.745760046</v>
      </c>
      <c r="BS24" s="415">
        <f t="shared" si="34"/>
        <v>18293520.543503728</v>
      </c>
      <c r="BT24" s="415">
        <f t="shared" si="34"/>
        <v>19006542.077718686</v>
      </c>
      <c r="BU24" s="415">
        <f t="shared" si="34"/>
        <v>19730438.039354574</v>
      </c>
      <c r="BV24" s="415">
        <f t="shared" si="34"/>
        <v>20465154.056274284</v>
      </c>
      <c r="BW24" s="415">
        <f t="shared" si="34"/>
        <v>21210636.02820139</v>
      </c>
      <c r="BX24" s="415">
        <f t="shared" si="34"/>
        <v>21966830.125360865</v>
      </c>
      <c r="BY24" s="415">
        <f t="shared" si="34"/>
        <v>22728561.749224972</v>
      </c>
      <c r="BZ24" s="415">
        <f t="shared" si="34"/>
        <v>23494102.031208392</v>
      </c>
      <c r="CA24" s="415">
        <f t="shared" si="34"/>
        <v>24263470.014601737</v>
      </c>
      <c r="CB24" s="415">
        <f t="shared" si="34"/>
        <v>25036684.837912042</v>
      </c>
      <c r="CC24" s="415">
        <f t="shared" si="34"/>
        <v>25813765.7353389</v>
      </c>
      <c r="CD24" s="415">
        <f t="shared" si="34"/>
        <v>26594732.037252892</v>
      </c>
    </row>
    <row r="25" spans="1:82" outlineLevel="1" x14ac:dyDescent="0.2">
      <c r="B25" s="26" t="s">
        <v>164</v>
      </c>
      <c r="C25" s="25">
        <f>Dashboard!C16</f>
        <v>0.1</v>
      </c>
      <c r="D25" s="412"/>
      <c r="E25" s="415">
        <f>$C$25*E24</f>
        <v>0</v>
      </c>
      <c r="F25" s="415">
        <f t="shared" ref="F25:BL25" si="35">$C$25*F24</f>
        <v>0</v>
      </c>
      <c r="G25" s="415">
        <f t="shared" si="35"/>
        <v>0</v>
      </c>
      <c r="H25" s="415">
        <f t="shared" si="35"/>
        <v>0</v>
      </c>
      <c r="I25" s="415">
        <f t="shared" si="35"/>
        <v>0</v>
      </c>
      <c r="J25" s="415">
        <f t="shared" si="35"/>
        <v>0</v>
      </c>
      <c r="K25" s="415">
        <f t="shared" si="35"/>
        <v>0</v>
      </c>
      <c r="L25" s="415">
        <f t="shared" si="35"/>
        <v>0</v>
      </c>
      <c r="M25" s="415">
        <f t="shared" si="35"/>
        <v>0</v>
      </c>
      <c r="N25" s="415">
        <f t="shared" si="35"/>
        <v>0</v>
      </c>
      <c r="O25" s="415">
        <f t="shared" si="35"/>
        <v>0</v>
      </c>
      <c r="P25" s="415">
        <f t="shared" si="35"/>
        <v>0</v>
      </c>
      <c r="Q25" s="415">
        <f t="shared" si="35"/>
        <v>0</v>
      </c>
      <c r="R25" s="415">
        <f t="shared" si="35"/>
        <v>4293.984375</v>
      </c>
      <c r="S25" s="415">
        <f t="shared" si="35"/>
        <v>9425.2957031250007</v>
      </c>
      <c r="T25" s="415">
        <f t="shared" si="35"/>
        <v>15389.747349609373</v>
      </c>
      <c r="U25" s="415">
        <f t="shared" si="35"/>
        <v>22183.173612861327</v>
      </c>
      <c r="V25" s="415">
        <f t="shared" si="35"/>
        <v>29801.429619797025</v>
      </c>
      <c r="W25" s="415">
        <f t="shared" si="35"/>
        <v>38240.391221698032</v>
      </c>
      <c r="X25" s="415">
        <f t="shared" si="35"/>
        <v>47495.95489058955</v>
      </c>
      <c r="Y25" s="415">
        <f t="shared" si="35"/>
        <v>57564.0376161366</v>
      </c>
      <c r="Z25" s="415">
        <f t="shared" si="35"/>
        <v>68440.576803055912</v>
      </c>
      <c r="AA25" s="415">
        <f t="shared" si="35"/>
        <v>80121.530169040634</v>
      </c>
      <c r="AB25" s="415">
        <f t="shared" si="35"/>
        <v>92602.87564319541</v>
      </c>
      <c r="AC25" s="415">
        <f t="shared" si="35"/>
        <v>107767.80211477618</v>
      </c>
      <c r="AD25" s="415">
        <f t="shared" si="35"/>
        <v>123837.763328999</v>
      </c>
      <c r="AE25" s="415">
        <f t="shared" si="35"/>
        <v>140808.23411215071</v>
      </c>
      <c r="AF25" s="415">
        <f t="shared" si="35"/>
        <v>158674.71191638673</v>
      </c>
      <c r="AG25" s="415">
        <f t="shared" si="35"/>
        <v>177432.71670660152</v>
      </c>
      <c r="AH25" s="415">
        <f t="shared" si="35"/>
        <v>197077.7908478652</v>
      </c>
      <c r="AI25" s="415">
        <f t="shared" si="35"/>
        <v>217605.4989934226</v>
      </c>
      <c r="AJ25" s="415">
        <f t="shared" si="35"/>
        <v>239147.7273482522</v>
      </c>
      <c r="AK25" s="415">
        <f t="shared" si="35"/>
        <v>261590.36381130764</v>
      </c>
      <c r="AL25" s="415">
        <f t="shared" si="35"/>
        <v>284928.90634204785</v>
      </c>
      <c r="AM25" s="415">
        <f t="shared" si="35"/>
        <v>309158.87541013438</v>
      </c>
      <c r="AN25" s="415">
        <f t="shared" si="35"/>
        <v>334275.81388288038</v>
      </c>
      <c r="AO25" s="415">
        <f t="shared" si="35"/>
        <v>363477.44208463427</v>
      </c>
      <c r="AP25" s="415">
        <f t="shared" si="35"/>
        <v>393663.2438953793</v>
      </c>
      <c r="AQ25" s="415">
        <f t="shared" si="35"/>
        <v>424828.29844707064</v>
      </c>
      <c r="AR25" s="415">
        <f t="shared" si="35"/>
        <v>456967.70947600354</v>
      </c>
      <c r="AS25" s="415">
        <f t="shared" si="35"/>
        <v>490076.60519979178</v>
      </c>
      <c r="AT25" s="415">
        <f t="shared" si="35"/>
        <v>524150.13819496101</v>
      </c>
      <c r="AU25" s="415">
        <f t="shared" si="35"/>
        <v>559243.38836535451</v>
      </c>
      <c r="AV25" s="415">
        <f t="shared" si="35"/>
        <v>595295.22853489593</v>
      </c>
      <c r="AW25" s="415">
        <f t="shared" si="35"/>
        <v>632300.86575358966</v>
      </c>
      <c r="AX25" s="415">
        <f t="shared" si="35"/>
        <v>670255.53103618999</v>
      </c>
      <c r="AY25" s="415">
        <f t="shared" si="35"/>
        <v>709154.47924237733</v>
      </c>
      <c r="AZ25" s="415">
        <f t="shared" si="35"/>
        <v>748992.98895753361</v>
      </c>
      <c r="BA25" s="415">
        <f t="shared" si="35"/>
        <v>794206.71794095926</v>
      </c>
      <c r="BB25" s="415">
        <f t="shared" si="35"/>
        <v>840591.18457946763</v>
      </c>
      <c r="BC25" s="415">
        <f t="shared" si="35"/>
        <v>888027.98514478339</v>
      </c>
      <c r="BD25" s="415">
        <f t="shared" si="35"/>
        <v>936511.85796727263</v>
      </c>
      <c r="BE25" s="415">
        <f t="shared" si="35"/>
        <v>986037.56768564938</v>
      </c>
      <c r="BF25" s="415">
        <f t="shared" si="35"/>
        <v>1036599.9051154344</v>
      </c>
      <c r="BG25" s="415">
        <f t="shared" si="35"/>
        <v>1088295.3297209295</v>
      </c>
      <c r="BH25" s="415">
        <f t="shared" si="35"/>
        <v>1141020.4079633972</v>
      </c>
      <c r="BI25" s="415">
        <f t="shared" si="35"/>
        <v>1194769.9915746525</v>
      </c>
      <c r="BJ25" s="415">
        <f t="shared" si="35"/>
        <v>1249538.9580278515</v>
      </c>
      <c r="BK25" s="415">
        <f t="shared" si="35"/>
        <v>1305322.2104087844</v>
      </c>
      <c r="BL25" s="415">
        <f t="shared" si="35"/>
        <v>1362114.6772878128</v>
      </c>
      <c r="BM25" s="415">
        <f t="shared" ref="BM25:CD25" si="36">$C$25*BM24</f>
        <v>1425579.4175686934</v>
      </c>
      <c r="BN25" s="415">
        <f t="shared" si="36"/>
        <v>1490141.0266481698</v>
      </c>
      <c r="BO25" s="415">
        <f t="shared" si="36"/>
        <v>1555794.0201822489</v>
      </c>
      <c r="BP25" s="415">
        <f t="shared" si="36"/>
        <v>1622532.9412486572</v>
      </c>
      <c r="BQ25" s="415">
        <f t="shared" si="36"/>
        <v>1690352.3602097337</v>
      </c>
      <c r="BR25" s="415">
        <f t="shared" si="36"/>
        <v>1759246.8745760047</v>
      </c>
      <c r="BS25" s="415">
        <f t="shared" si="36"/>
        <v>1829352.0543503729</v>
      </c>
      <c r="BT25" s="415">
        <f t="shared" si="36"/>
        <v>1900654.2077718687</v>
      </c>
      <c r="BU25" s="415">
        <f t="shared" si="36"/>
        <v>1973043.8039354575</v>
      </c>
      <c r="BV25" s="415">
        <f t="shared" si="36"/>
        <v>2046515.4056274286</v>
      </c>
      <c r="BW25" s="415">
        <f t="shared" si="36"/>
        <v>2121063.6028201389</v>
      </c>
      <c r="BX25" s="415">
        <f t="shared" si="36"/>
        <v>2196683.0125360866</v>
      </c>
      <c r="BY25" s="415">
        <f t="shared" si="36"/>
        <v>2272856.1749224975</v>
      </c>
      <c r="BZ25" s="415">
        <f t="shared" si="36"/>
        <v>2349410.2031208393</v>
      </c>
      <c r="CA25" s="415">
        <f t="shared" si="36"/>
        <v>2426347.0014601736</v>
      </c>
      <c r="CB25" s="415">
        <f t="shared" si="36"/>
        <v>2503668.4837912042</v>
      </c>
      <c r="CC25" s="415">
        <f t="shared" si="36"/>
        <v>2581376.5735338903</v>
      </c>
      <c r="CD25" s="415">
        <f t="shared" si="36"/>
        <v>2659473.2037252896</v>
      </c>
    </row>
    <row r="26" spans="1:82" x14ac:dyDescent="0.2"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  <c r="Z26" s="412"/>
      <c r="AA26" s="412"/>
      <c r="AB26" s="412"/>
      <c r="AC26" s="412"/>
      <c r="AD26" s="412"/>
      <c r="AE26" s="412"/>
      <c r="AF26" s="412"/>
      <c r="AG26" s="412"/>
      <c r="AH26" s="412"/>
      <c r="AI26" s="412"/>
      <c r="AJ26" s="412"/>
      <c r="AK26" s="412"/>
      <c r="AL26" s="412"/>
      <c r="AM26" s="412"/>
      <c r="AN26" s="412"/>
      <c r="AO26" s="412"/>
      <c r="AP26" s="412"/>
      <c r="AQ26" s="412"/>
      <c r="AR26" s="412"/>
      <c r="AS26" s="412"/>
      <c r="AT26" s="412"/>
      <c r="AU26" s="412"/>
      <c r="AV26" s="412"/>
      <c r="AW26" s="412"/>
      <c r="AX26" s="412"/>
      <c r="AY26" s="412"/>
      <c r="AZ26" s="412"/>
      <c r="BA26" s="412"/>
      <c r="BB26" s="412"/>
      <c r="BC26" s="412"/>
      <c r="BD26" s="412"/>
      <c r="BE26" s="412"/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</row>
    <row r="27" spans="1:82" x14ac:dyDescent="0.2"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  <c r="AH27" s="412"/>
      <c r="AI27" s="412"/>
      <c r="AJ27" s="412"/>
      <c r="AK27" s="412"/>
      <c r="AL27" s="412"/>
      <c r="AM27" s="412"/>
      <c r="AN27" s="412"/>
      <c r="AO27" s="412"/>
      <c r="AP27" s="412"/>
      <c r="AQ27" s="412"/>
      <c r="AR27" s="412"/>
      <c r="AS27" s="412"/>
      <c r="AT27" s="412"/>
      <c r="AU27" s="412"/>
      <c r="AV27" s="412"/>
      <c r="AW27" s="412"/>
      <c r="AX27" s="412"/>
      <c r="AY27" s="412"/>
      <c r="AZ27" s="412"/>
      <c r="BA27" s="412"/>
      <c r="BB27" s="412"/>
      <c r="BC27" s="412"/>
      <c r="BD27" s="412"/>
      <c r="BE27" s="412"/>
      <c r="BF27" s="412"/>
      <c r="BG27" s="412"/>
      <c r="BH27" s="412"/>
      <c r="BI27" s="412"/>
      <c r="BJ27" s="412"/>
      <c r="BK27" s="412"/>
      <c r="BL27" s="412"/>
      <c r="BM27" s="412"/>
      <c r="BN27" s="412"/>
      <c r="BO27" s="412"/>
      <c r="BP27" s="412"/>
      <c r="BQ27" s="412"/>
      <c r="BR27" s="412"/>
      <c r="BS27" s="412"/>
      <c r="BT27" s="412"/>
      <c r="BU27" s="412"/>
      <c r="BV27" s="412"/>
      <c r="BW27" s="412"/>
      <c r="BX27" s="412"/>
      <c r="BY27" s="412"/>
      <c r="BZ27" s="412"/>
      <c r="CA27" s="412"/>
      <c r="CB27" s="412"/>
      <c r="CC27" s="412"/>
      <c r="CD27" s="412"/>
    </row>
    <row r="28" spans="1:82" customFormat="1" ht="12.75" x14ac:dyDescent="0.2">
      <c r="B28" s="9" t="s">
        <v>180</v>
      </c>
      <c r="C28" s="9"/>
      <c r="D28" s="411"/>
      <c r="E28" s="411">
        <f>E10-E21+E25</f>
        <v>0</v>
      </c>
      <c r="F28" s="411">
        <f>F10-F21+F25</f>
        <v>0</v>
      </c>
      <c r="G28" s="411">
        <f t="shared" ref="G28:BL28" si="37">G10-G21+G25</f>
        <v>0</v>
      </c>
      <c r="H28" s="411">
        <f t="shared" si="37"/>
        <v>0</v>
      </c>
      <c r="I28" s="411">
        <f t="shared" si="37"/>
        <v>0</v>
      </c>
      <c r="J28" s="411">
        <f t="shared" si="37"/>
        <v>0</v>
      </c>
      <c r="K28" s="411">
        <f t="shared" si="37"/>
        <v>0</v>
      </c>
      <c r="L28" s="411">
        <f t="shared" si="37"/>
        <v>0</v>
      </c>
      <c r="M28" s="411">
        <f>M10-M21+M25</f>
        <v>0</v>
      </c>
      <c r="N28" s="411">
        <f t="shared" si="37"/>
        <v>0</v>
      </c>
      <c r="O28" s="411">
        <f t="shared" si="37"/>
        <v>0</v>
      </c>
      <c r="P28" s="411">
        <f t="shared" si="37"/>
        <v>0</v>
      </c>
      <c r="Q28" s="411">
        <f>Q10-Q21+Q25</f>
        <v>0</v>
      </c>
      <c r="R28" s="411">
        <f t="shared" si="37"/>
        <v>656856.484375</v>
      </c>
      <c r="S28" s="411">
        <f t="shared" si="37"/>
        <v>789237.48320312495</v>
      </c>
      <c r="T28" s="411">
        <f t="shared" si="37"/>
        <v>921815.37391210976</v>
      </c>
      <c r="U28" s="411">
        <f t="shared" si="37"/>
        <v>1054589.1720425491</v>
      </c>
      <c r="V28" s="411">
        <f>V10-V21+V25</f>
        <v>1187557.8980573365</v>
      </c>
      <c r="W28" s="411">
        <f>W10-W21+W25</f>
        <v>1320720.5773170495</v>
      </c>
      <c r="X28" s="411">
        <f t="shared" si="37"/>
        <v>1454076.2400554635</v>
      </c>
      <c r="Y28" s="411">
        <f t="shared" si="37"/>
        <v>1587623.921355187</v>
      </c>
      <c r="Z28" s="411">
        <f t="shared" si="37"/>
        <v>1721362.6611234092</v>
      </c>
      <c r="AA28" s="411">
        <f t="shared" si="37"/>
        <v>1855291.5040677923</v>
      </c>
      <c r="AB28" s="411">
        <f t="shared" si="37"/>
        <v>1989409.4996724555</v>
      </c>
      <c r="AC28" s="411">
        <f t="shared" si="37"/>
        <v>2412401.7891937112</v>
      </c>
      <c r="AD28" s="411">
        <f t="shared" si="37"/>
        <v>2566011.0804725396</v>
      </c>
      <c r="AE28" s="411">
        <f t="shared" si="37"/>
        <v>2719833.1846699747</v>
      </c>
      <c r="AF28" s="411">
        <f t="shared" si="37"/>
        <v>2873867.0377214211</v>
      </c>
      <c r="AG28" s="411">
        <f t="shared" si="37"/>
        <v>3028111.580882614</v>
      </c>
      <c r="AH28" s="411">
        <f t="shared" si="37"/>
        <v>3182565.7607029951</v>
      </c>
      <c r="AI28" s="411">
        <f t="shared" si="37"/>
        <v>3337228.5289992765</v>
      </c>
      <c r="AJ28" s="411">
        <f t="shared" si="37"/>
        <v>3514397.6422040751</v>
      </c>
      <c r="AK28" s="411">
        <f t="shared" si="37"/>
        <v>3673959.029092853</v>
      </c>
      <c r="AL28" s="411">
        <f t="shared" si="37"/>
        <v>3833730.7282971847</v>
      </c>
      <c r="AM28" s="411">
        <f t="shared" si="37"/>
        <v>3993711.6882554987</v>
      </c>
      <c r="AN28" s="411">
        <f t="shared" si="37"/>
        <v>4153900.8626640183</v>
      </c>
      <c r="AO28" s="411">
        <f t="shared" si="37"/>
        <v>4804135.1336008999</v>
      </c>
      <c r="AP28" s="411">
        <f t="shared" si="37"/>
        <v>4984162.6469540643</v>
      </c>
      <c r="AQ28" s="411">
        <f t="shared" si="37"/>
        <v>5164420.204490466</v>
      </c>
      <c r="AR28" s="411">
        <f t="shared" si="37"/>
        <v>5344906.6559891794</v>
      </c>
      <c r="AS28" s="411">
        <f t="shared" si="37"/>
        <v>5525620.8569804057</v>
      </c>
      <c r="AT28" s="411">
        <f t="shared" si="37"/>
        <v>5706561.6687166672</v>
      </c>
      <c r="AU28" s="411">
        <f t="shared" si="37"/>
        <v>5897528.2011043765</v>
      </c>
      <c r="AV28" s="411">
        <f t="shared" si="37"/>
        <v>6079563.6172102131</v>
      </c>
      <c r="AW28" s="411">
        <f t="shared" si="37"/>
        <v>6261822.9124855381</v>
      </c>
      <c r="AX28" s="411">
        <f t="shared" si="37"/>
        <v>6444304.9675344741</v>
      </c>
      <c r="AY28" s="411">
        <f t="shared" si="37"/>
        <v>6627008.6685581654</v>
      </c>
      <c r="AZ28" s="411">
        <f t="shared" si="37"/>
        <v>6809932.9073267523</v>
      </c>
      <c r="BA28" s="411">
        <f t="shared" si="37"/>
        <v>7672323.6608553482</v>
      </c>
      <c r="BB28" s="411">
        <f t="shared" si="37"/>
        <v>7875542.5427792799</v>
      </c>
      <c r="BC28" s="411">
        <f t="shared" si="37"/>
        <v>8079029.5865536006</v>
      </c>
      <c r="BD28" s="411">
        <f t="shared" si="37"/>
        <v>8282783.4513690472</v>
      </c>
      <c r="BE28" s="411">
        <f t="shared" si="37"/>
        <v>8486802.8031204194</v>
      </c>
      <c r="BF28" s="411">
        <f t="shared" si="37"/>
        <v>8691086.3143730257</v>
      </c>
      <c r="BG28" s="411">
        <f t="shared" si="37"/>
        <v>8912261.5594296306</v>
      </c>
      <c r="BH28" s="411">
        <f t="shared" si="37"/>
        <v>9117721.8065235484</v>
      </c>
      <c r="BI28" s="411">
        <f t="shared" si="37"/>
        <v>9323442.8831420019</v>
      </c>
      <c r="BJ28" s="411">
        <f t="shared" si="37"/>
        <v>9529423.4851373844</v>
      </c>
      <c r="BK28" s="411">
        <f t="shared" si="37"/>
        <v>9735662.3148827627</v>
      </c>
      <c r="BL28" s="411">
        <f t="shared" si="37"/>
        <v>9942158.0812394135</v>
      </c>
      <c r="BM28" s="411">
        <f t="shared" ref="BM28:CC28" si="38">BM10-BM21+BM25</f>
        <v>11006570.392554784</v>
      </c>
      <c r="BN28" s="411">
        <f t="shared" si="38"/>
        <v>11233632.046759343</v>
      </c>
      <c r="BO28" s="411">
        <f t="shared" si="38"/>
        <v>11460972.58519287</v>
      </c>
      <c r="BP28" s="411">
        <f t="shared" si="38"/>
        <v>11688590.613434227</v>
      </c>
      <c r="BQ28" s="411">
        <f t="shared" si="38"/>
        <v>11916484.744034365</v>
      </c>
      <c r="BR28" s="411">
        <f t="shared" si="38"/>
        <v>12144653.596481519</v>
      </c>
      <c r="BS28" s="411">
        <f t="shared" si="38"/>
        <v>12396154.706862327</v>
      </c>
      <c r="BT28" s="411">
        <f t="shared" si="38"/>
        <v>12625657.847021269</v>
      </c>
      <c r="BU28" s="411">
        <f t="shared" si="38"/>
        <v>12855457.424988631</v>
      </c>
      <c r="BV28" s="411">
        <f t="shared" si="38"/>
        <v>13085551.958575338</v>
      </c>
      <c r="BW28" s="411">
        <f t="shared" si="38"/>
        <v>13315939.973003294</v>
      </c>
      <c r="BX28" s="411">
        <f t="shared" si="38"/>
        <v>13546620.000868328</v>
      </c>
      <c r="BY28" s="411">
        <f t="shared" si="38"/>
        <v>13445335.352351965</v>
      </c>
      <c r="BZ28" s="411">
        <f t="shared" si="38"/>
        <v>13577751.776437473</v>
      </c>
      <c r="CA28" s="411">
        <f t="shared" si="38"/>
        <v>13710830.282643387</v>
      </c>
      <c r="CB28" s="411">
        <f t="shared" si="38"/>
        <v>13844574.181380318</v>
      </c>
      <c r="CC28" s="411">
        <f t="shared" si="38"/>
        <v>13978986.799610941</v>
      </c>
      <c r="CD28" s="411">
        <f>CD10-CD21+CD25</f>
        <v>14114071.480932739</v>
      </c>
    </row>
    <row r="29" spans="1:82" x14ac:dyDescent="0.2"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412"/>
      <c r="Z29" s="412"/>
      <c r="AA29" s="412"/>
      <c r="AB29" s="412"/>
      <c r="AC29" s="412"/>
      <c r="AD29" s="412"/>
      <c r="AE29" s="412"/>
      <c r="AF29" s="412"/>
      <c r="AG29" s="412"/>
      <c r="AH29" s="412"/>
      <c r="AI29" s="412"/>
      <c r="AJ29" s="412"/>
      <c r="AK29" s="412"/>
      <c r="AL29" s="412"/>
      <c r="AM29" s="412"/>
      <c r="AN29" s="412"/>
      <c r="AO29" s="412"/>
      <c r="AP29" s="412"/>
      <c r="AQ29" s="412"/>
      <c r="AR29" s="412"/>
      <c r="AS29" s="412"/>
      <c r="AT29" s="412"/>
      <c r="AU29" s="412"/>
      <c r="AV29" s="412"/>
      <c r="AW29" s="412"/>
      <c r="AX29" s="412"/>
      <c r="AY29" s="412"/>
      <c r="AZ29" s="412"/>
      <c r="BA29" s="412"/>
      <c r="BB29" s="412"/>
      <c r="BC29" s="412"/>
      <c r="BD29" s="412"/>
      <c r="BE29" s="412"/>
      <c r="BF29" s="412"/>
      <c r="BG29" s="412"/>
      <c r="BH29" s="412"/>
      <c r="BI29" s="412"/>
      <c r="BJ29" s="412"/>
      <c r="BK29" s="412"/>
      <c r="BL29" s="412"/>
      <c r="BM29" s="412"/>
      <c r="BN29" s="412"/>
      <c r="BO29" s="412"/>
      <c r="BP29" s="412"/>
      <c r="BQ29" s="412"/>
      <c r="BR29" s="412"/>
      <c r="BS29" s="412"/>
      <c r="BT29" s="412"/>
      <c r="BU29" s="412"/>
      <c r="BV29" s="412"/>
      <c r="BW29" s="412"/>
      <c r="BX29" s="412"/>
      <c r="BY29" s="412"/>
      <c r="BZ29" s="412"/>
      <c r="CA29" s="412"/>
      <c r="CB29" s="412"/>
      <c r="CC29" s="412"/>
      <c r="CD29" s="412"/>
    </row>
    <row r="30" spans="1:82" s="178" customFormat="1" x14ac:dyDescent="0.2">
      <c r="B30" s="129" t="s">
        <v>139</v>
      </c>
      <c r="C30" s="179">
        <f>Dashboard!C15*(1-SUM(C17:C19))</f>
        <v>6.9999999999999953E-5</v>
      </c>
      <c r="D30" s="417"/>
      <c r="E30" s="418">
        <f>$C$30*E$7</f>
        <v>0</v>
      </c>
      <c r="F30" s="418">
        <f t="shared" ref="F30:AJ30" si="39">$C$30*F$7</f>
        <v>0</v>
      </c>
      <c r="G30" s="418">
        <f t="shared" si="39"/>
        <v>0</v>
      </c>
      <c r="H30" s="418">
        <f t="shared" si="39"/>
        <v>0</v>
      </c>
      <c r="I30" s="418">
        <f t="shared" si="39"/>
        <v>0</v>
      </c>
      <c r="J30" s="418">
        <f t="shared" si="39"/>
        <v>0</v>
      </c>
      <c r="K30" s="418">
        <f t="shared" si="39"/>
        <v>0</v>
      </c>
      <c r="L30" s="418">
        <f t="shared" si="39"/>
        <v>0</v>
      </c>
      <c r="M30" s="418">
        <f t="shared" si="39"/>
        <v>0</v>
      </c>
      <c r="N30" s="418">
        <f t="shared" si="39"/>
        <v>0</v>
      </c>
      <c r="O30" s="418">
        <f t="shared" si="39"/>
        <v>0</v>
      </c>
      <c r="P30" s="418">
        <f t="shared" si="39"/>
        <v>0</v>
      </c>
      <c r="Q30" s="418">
        <f t="shared" si="39"/>
        <v>0</v>
      </c>
      <c r="R30" s="418">
        <f t="shared" si="39"/>
        <v>15.513749999999989</v>
      </c>
      <c r="S30" s="418">
        <f t="shared" si="39"/>
        <v>18.538931249999987</v>
      </c>
      <c r="T30" s="418">
        <f t="shared" si="39"/>
        <v>21.548986593749991</v>
      </c>
      <c r="U30" s="418">
        <f t="shared" si="39"/>
        <v>24.543991660781238</v>
      </c>
      <c r="V30" s="418">
        <f t="shared" si="39"/>
        <v>27.524021702477327</v>
      </c>
      <c r="W30" s="418">
        <f t="shared" si="39"/>
        <v>30.489151593964941</v>
      </c>
      <c r="X30" s="418">
        <f t="shared" si="39"/>
        <v>33.439455835995112</v>
      </c>
      <c r="Y30" s="418">
        <f t="shared" si="39"/>
        <v>36.375008556815139</v>
      </c>
      <c r="Z30" s="418">
        <f t="shared" si="39"/>
        <v>39.295883514031061</v>
      </c>
      <c r="AA30" s="418">
        <f t="shared" si="39"/>
        <v>42.202154096460902</v>
      </c>
      <c r="AB30" s="418">
        <f t="shared" si="39"/>
        <v>45.093893325978605</v>
      </c>
      <c r="AC30" s="418">
        <f t="shared" si="39"/>
        <v>54.789411768291664</v>
      </c>
      <c r="AD30" s="418">
        <f t="shared" si="39"/>
        <v>58.059214709450217</v>
      </c>
      <c r="AE30" s="418">
        <f t="shared" si="39"/>
        <v>61.312668635902945</v>
      </c>
      <c r="AF30" s="418">
        <f t="shared" si="39"/>
        <v>64.549855292723436</v>
      </c>
      <c r="AG30" s="418">
        <f t="shared" si="39"/>
        <v>67.770856016259813</v>
      </c>
      <c r="AH30" s="418">
        <f t="shared" si="39"/>
        <v>70.975751736178509</v>
      </c>
      <c r="AI30" s="418">
        <f t="shared" si="39"/>
        <v>74.164622977497615</v>
      </c>
      <c r="AJ30" s="418">
        <f t="shared" si="39"/>
        <v>91.610199862610131</v>
      </c>
      <c r="AK30" s="418">
        <f t="shared" ref="AK30:CD30" si="40">$C$30*AK$7</f>
        <v>97.550428863297071</v>
      </c>
      <c r="AL30" s="418">
        <f t="shared" si="40"/>
        <v>103.46095671898058</v>
      </c>
      <c r="AM30" s="418">
        <f t="shared" si="40"/>
        <v>109.34193193538569</v>
      </c>
      <c r="AN30" s="418">
        <f t="shared" si="40"/>
        <v>115.19350227570875</v>
      </c>
      <c r="AO30" s="418">
        <f t="shared" si="40"/>
        <v>132.58489151251115</v>
      </c>
      <c r="AP30" s="418">
        <f t="shared" si="40"/>
        <v>138.76124705494854</v>
      </c>
      <c r="AQ30" s="418">
        <f t="shared" si="40"/>
        <v>144.90672081967381</v>
      </c>
      <c r="AR30" s="418">
        <f t="shared" si="40"/>
        <v>151.02146721557546</v>
      </c>
      <c r="AS30" s="418">
        <f t="shared" si="40"/>
        <v>157.10563987949755</v>
      </c>
      <c r="AT30" s="418">
        <f t="shared" si="40"/>
        <v>163.15939168010007</v>
      </c>
      <c r="AU30" s="418">
        <f t="shared" si="40"/>
        <v>175.45565359792712</v>
      </c>
      <c r="AV30" s="418">
        <f t="shared" si="40"/>
        <v>181.82337532993745</v>
      </c>
      <c r="AW30" s="418">
        <f t="shared" si="40"/>
        <v>188.15925845328775</v>
      </c>
      <c r="AX30" s="418">
        <f t="shared" si="40"/>
        <v>194.46346216102131</v>
      </c>
      <c r="AY30" s="418">
        <f t="shared" si="40"/>
        <v>200.73614485021622</v>
      </c>
      <c r="AZ30" s="418">
        <f t="shared" si="40"/>
        <v>206.97746412596513</v>
      </c>
      <c r="BA30" s="418">
        <f t="shared" si="40"/>
        <v>229.2301517565173</v>
      </c>
      <c r="BB30" s="418">
        <f t="shared" si="40"/>
        <v>248.9008389977347</v>
      </c>
      <c r="BC30" s="418">
        <f t="shared" si="40"/>
        <v>257.96850240274603</v>
      </c>
      <c r="BD30" s="418">
        <f t="shared" si="40"/>
        <v>266.99082749073233</v>
      </c>
      <c r="BE30" s="418">
        <f t="shared" si="40"/>
        <v>275.96804095327866</v>
      </c>
      <c r="BF30" s="418">
        <f t="shared" si="40"/>
        <v>284.90036834851219</v>
      </c>
      <c r="BG30" s="418">
        <f t="shared" si="40"/>
        <v>304.43158471509616</v>
      </c>
      <c r="BH30" s="418">
        <f t="shared" si="40"/>
        <v>313.6273143915206</v>
      </c>
      <c r="BI30" s="418">
        <f t="shared" si="40"/>
        <v>322.77706541956297</v>
      </c>
      <c r="BJ30" s="418">
        <f t="shared" si="40"/>
        <v>331.88106769246525</v>
      </c>
      <c r="BK30" s="418">
        <f t="shared" si="40"/>
        <v>340.93954995400287</v>
      </c>
      <c r="BL30" s="418">
        <f t="shared" si="40"/>
        <v>349.95273980423286</v>
      </c>
      <c r="BM30" s="418">
        <f t="shared" si="40"/>
        <v>384.94674315715923</v>
      </c>
      <c r="BN30" s="418">
        <f t="shared" si="40"/>
        <v>394.55415944137337</v>
      </c>
      <c r="BO30" s="418">
        <f t="shared" si="40"/>
        <v>404.11353864416657</v>
      </c>
      <c r="BP30" s="418">
        <f t="shared" si="40"/>
        <v>413.62512095094576</v>
      </c>
      <c r="BQ30" s="418">
        <f t="shared" si="40"/>
        <v>423.089145346191</v>
      </c>
      <c r="BR30" s="418">
        <f t="shared" si="40"/>
        <v>432.50584961946004</v>
      </c>
      <c r="BS30" s="418">
        <f t="shared" si="40"/>
        <v>456.63463932645021</v>
      </c>
      <c r="BT30" s="418">
        <f t="shared" si="40"/>
        <v>478.36970708981789</v>
      </c>
      <c r="BU30" s="418">
        <f t="shared" si="40"/>
        <v>490.33180274636879</v>
      </c>
      <c r="BV30" s="418">
        <f t="shared" si="40"/>
        <v>502.23408792463692</v>
      </c>
      <c r="BW30" s="418">
        <f t="shared" si="40"/>
        <v>514.07686167701377</v>
      </c>
      <c r="BX30" s="418">
        <f t="shared" si="40"/>
        <v>525.86042156062865</v>
      </c>
      <c r="BY30" s="418">
        <f>$C$30*BY$7</f>
        <v>528.48972366843168</v>
      </c>
      <c r="BZ30" s="418">
        <f t="shared" si="40"/>
        <v>531.13217228677377</v>
      </c>
      <c r="CA30" s="418">
        <f t="shared" si="40"/>
        <v>533.7878331482076</v>
      </c>
      <c r="CB30" s="418">
        <f t="shared" si="40"/>
        <v>536.45677231394859</v>
      </c>
      <c r="CC30" s="418">
        <f t="shared" si="40"/>
        <v>539.13905617551825</v>
      </c>
      <c r="CD30" s="419">
        <f t="shared" si="40"/>
        <v>541.83475145639579</v>
      </c>
    </row>
    <row r="31" spans="1:82" s="178" customFormat="1" x14ac:dyDescent="0.2">
      <c r="B31" s="133" t="s">
        <v>136</v>
      </c>
      <c r="D31" s="420"/>
      <c r="E31" s="421">
        <f>_xlfn.XLOOKUP(E1,'Insurance Business Model'!$F1:$BM1,'Insurance Business Model'!$F7:$BM7,0,0)</f>
        <v>0</v>
      </c>
      <c r="F31" s="421">
        <f>_xlfn.XLOOKUP(F1,'Insurance Business Model'!$F1:$BM1,'Insurance Business Model'!$F7:$BM7,0,0)</f>
        <v>0</v>
      </c>
      <c r="G31" s="421">
        <f>_xlfn.XLOOKUP(G1,'Insurance Business Model'!$F1:$BM1,'Insurance Business Model'!$F7:$BM7,0,0)</f>
        <v>0</v>
      </c>
      <c r="H31" s="421">
        <f>_xlfn.XLOOKUP(H1,'Insurance Business Model'!$F1:$BM1,'Insurance Business Model'!$F7:$BM7,0,0)</f>
        <v>0</v>
      </c>
      <c r="I31" s="421">
        <f>_xlfn.XLOOKUP(I1,'Insurance Business Model'!$F1:$BM1,'Insurance Business Model'!$F7:$BM7,0,0)</f>
        <v>0</v>
      </c>
      <c r="J31" s="421">
        <f>_xlfn.XLOOKUP(J1,'Insurance Business Model'!$F1:$BM1,'Insurance Business Model'!$F7:$BM7,0,0)</f>
        <v>0</v>
      </c>
      <c r="K31" s="421">
        <f>_xlfn.XLOOKUP(K1,'Insurance Business Model'!$F1:$BM1,'Insurance Business Model'!$F7:$BM7,0,0)</f>
        <v>0</v>
      </c>
      <c r="L31" s="421">
        <f>_xlfn.XLOOKUP(L1,'Insurance Business Model'!$F1:$BM1,'Insurance Business Model'!$F7:$BM7,0,0)</f>
        <v>0</v>
      </c>
      <c r="M31" s="421">
        <f>_xlfn.XLOOKUP(M1,'Insurance Business Model'!$F1:$BM1,'Insurance Business Model'!$F7:$BM7,0,0)</f>
        <v>0</v>
      </c>
      <c r="N31" s="421">
        <f>_xlfn.XLOOKUP(N1,'Insurance Business Model'!$F1:$BM1,'Insurance Business Model'!$F7:$BM7,0,0)</f>
        <v>0</v>
      </c>
      <c r="O31" s="421">
        <f>_xlfn.XLOOKUP(O1,'Insurance Business Model'!$F1:$BM1,'Insurance Business Model'!$F7:$BM7,0,0)</f>
        <v>0</v>
      </c>
      <c r="P31" s="421">
        <f>_xlfn.XLOOKUP(P1,'Insurance Business Model'!$F1:$BM1,'Insurance Business Model'!$F7:$BM7,0,0)</f>
        <v>0</v>
      </c>
      <c r="Q31" s="421">
        <f>_xlfn.XLOOKUP(Q1,'Insurance Business Model'!$F1:$BM1,'Insurance Business Model'!$F7:$BM7,0,0)</f>
        <v>0</v>
      </c>
      <c r="R31" s="421">
        <f>_xlfn.XLOOKUP(R1,'Insurance Business Model'!$F1:$BM1,'Insurance Business Model'!$F7:$BM7,0,0)</f>
        <v>100000</v>
      </c>
      <c r="S31" s="421">
        <f>_xlfn.XLOOKUP(S1,'Insurance Business Model'!$F1:$BM1,'Insurance Business Model'!$F7:$BM7,0,0)</f>
        <v>100000</v>
      </c>
      <c r="T31" s="421">
        <f>_xlfn.XLOOKUP(T1,'Insurance Business Model'!$F1:$BM1,'Insurance Business Model'!$F7:$BM7,0,0)</f>
        <v>100000</v>
      </c>
      <c r="U31" s="421">
        <f>_xlfn.XLOOKUP(U1,'Insurance Business Model'!$F1:$BM1,'Insurance Business Model'!$F7:$BM7,0,0)</f>
        <v>100000</v>
      </c>
      <c r="V31" s="421">
        <f>_xlfn.XLOOKUP(V1,'Insurance Business Model'!$F1:$BM1,'Insurance Business Model'!$F7:$BM7,0,0)</f>
        <v>100000</v>
      </c>
      <c r="W31" s="421">
        <f>_xlfn.XLOOKUP(W1,'Insurance Business Model'!$F1:$BM1,'Insurance Business Model'!$F7:$BM7,0,0)</f>
        <v>100000</v>
      </c>
      <c r="X31" s="421">
        <f>_xlfn.XLOOKUP(X1,'Insurance Business Model'!$F1:$BM1,'Insurance Business Model'!$F7:$BM7,0,0)</f>
        <v>100000</v>
      </c>
      <c r="Y31" s="421">
        <f>_xlfn.XLOOKUP(Y1,'Insurance Business Model'!$F1:$BM1,'Insurance Business Model'!$F7:$BM7,0,0)</f>
        <v>100000</v>
      </c>
      <c r="Z31" s="421">
        <f>_xlfn.XLOOKUP(Z1,'Insurance Business Model'!$F1:$BM1,'Insurance Business Model'!$F7:$BM7,0,0)</f>
        <v>100000</v>
      </c>
      <c r="AA31" s="421">
        <f>_xlfn.XLOOKUP(AA1,'Insurance Business Model'!$F1:$BM1,'Insurance Business Model'!$F7:$BM7,0,0)</f>
        <v>100000</v>
      </c>
      <c r="AB31" s="421">
        <f>_xlfn.XLOOKUP(AB1,'Insurance Business Model'!$F1:$BM1,'Insurance Business Model'!$F7:$BM7,0,0)</f>
        <v>100000</v>
      </c>
      <c r="AC31" s="421">
        <f>_xlfn.XLOOKUP(AC1,'Insurance Business Model'!$F1:$BM1,'Insurance Business Model'!$F7:$BM7,0,0)</f>
        <v>100000</v>
      </c>
      <c r="AD31" s="421">
        <f>_xlfn.XLOOKUP(AD1,'Insurance Business Model'!$F1:$BM1,'Insurance Business Model'!$F7:$BM7,0,0)</f>
        <v>100000</v>
      </c>
      <c r="AE31" s="421">
        <f>_xlfn.XLOOKUP(AE1,'Insurance Business Model'!$F1:$BM1,'Insurance Business Model'!$F7:$BM7,0,0)</f>
        <v>100000</v>
      </c>
      <c r="AF31" s="421">
        <f>_xlfn.XLOOKUP(AF1,'Insurance Business Model'!$F1:$BM1,'Insurance Business Model'!$F7:$BM7,0,0)</f>
        <v>100000</v>
      </c>
      <c r="AG31" s="421">
        <f>_xlfn.XLOOKUP(AG1,'Insurance Business Model'!$F1:$BM1,'Insurance Business Model'!$F7:$BM7,0,0)</f>
        <v>100000</v>
      </c>
      <c r="AH31" s="421">
        <f>_xlfn.XLOOKUP(AH1,'Insurance Business Model'!$F1:$BM1,'Insurance Business Model'!$F7:$BM7,0,0)</f>
        <v>100000</v>
      </c>
      <c r="AI31" s="421">
        <f>_xlfn.XLOOKUP(AI1,'Insurance Business Model'!$F1:$BM1,'Insurance Business Model'!$F7:$BM7,0,0)</f>
        <v>100000</v>
      </c>
      <c r="AJ31" s="421">
        <f>_xlfn.XLOOKUP(AJ1,'Insurance Business Model'!$F1:$BM1,'Insurance Business Model'!$F7:$BM7,0,0)</f>
        <v>100000</v>
      </c>
      <c r="AK31" s="421">
        <f>_xlfn.XLOOKUP(AK1,'Insurance Business Model'!$F1:$BM1,'Insurance Business Model'!$F7:$BM7,0,0)</f>
        <v>100000</v>
      </c>
      <c r="AL31" s="421">
        <f>_xlfn.XLOOKUP(AL1,'Insurance Business Model'!$F1:$BM1,'Insurance Business Model'!$F7:$BM7,0,0)</f>
        <v>100000</v>
      </c>
      <c r="AM31" s="421">
        <f>_xlfn.XLOOKUP(AM1,'Insurance Business Model'!$F1:$BM1,'Insurance Business Model'!$F7:$BM7,0,0)</f>
        <v>100000</v>
      </c>
      <c r="AN31" s="421">
        <f>_xlfn.XLOOKUP(AN1,'Insurance Business Model'!$F1:$BM1,'Insurance Business Model'!$F7:$BM7,0,0)</f>
        <v>100000</v>
      </c>
      <c r="AO31" s="421">
        <f>_xlfn.XLOOKUP(AO1,'Insurance Business Model'!$F1:$BM1,'Insurance Business Model'!$F7:$BM7,0,0)</f>
        <v>100000</v>
      </c>
      <c r="AP31" s="421">
        <f>_xlfn.XLOOKUP(AP1,'Insurance Business Model'!$F1:$BM1,'Insurance Business Model'!$F7:$BM7,0,0)</f>
        <v>100000</v>
      </c>
      <c r="AQ31" s="421">
        <f>_xlfn.XLOOKUP(AQ1,'Insurance Business Model'!$F1:$BM1,'Insurance Business Model'!$F7:$BM7,0,0)</f>
        <v>100000</v>
      </c>
      <c r="AR31" s="421">
        <f>_xlfn.XLOOKUP(AR1,'Insurance Business Model'!$F1:$BM1,'Insurance Business Model'!$F7:$BM7,0,0)</f>
        <v>100000</v>
      </c>
      <c r="AS31" s="421">
        <f>_xlfn.XLOOKUP(AS1,'Insurance Business Model'!$F1:$BM1,'Insurance Business Model'!$F7:$BM7,0,0)</f>
        <v>100000</v>
      </c>
      <c r="AT31" s="421">
        <f>_xlfn.XLOOKUP(AT1,'Insurance Business Model'!$F1:$BM1,'Insurance Business Model'!$F7:$BM7,0,0)</f>
        <v>100000</v>
      </c>
      <c r="AU31" s="421">
        <f>_xlfn.XLOOKUP(AU1,'Insurance Business Model'!$F1:$BM1,'Insurance Business Model'!$F7:$BM7,0,0)</f>
        <v>100000</v>
      </c>
      <c r="AV31" s="421">
        <f>_xlfn.XLOOKUP(AV1,'Insurance Business Model'!$F1:$BM1,'Insurance Business Model'!$F7:$BM7,0,0)</f>
        <v>100000</v>
      </c>
      <c r="AW31" s="421">
        <f>_xlfn.XLOOKUP(AW1,'Insurance Business Model'!$F1:$BM1,'Insurance Business Model'!$F7:$BM7,0,0)</f>
        <v>100000</v>
      </c>
      <c r="AX31" s="421">
        <f>_xlfn.XLOOKUP(AX1,'Insurance Business Model'!$F1:$BM1,'Insurance Business Model'!$F7:$BM7,0,0)</f>
        <v>100000</v>
      </c>
      <c r="AY31" s="421">
        <f>_xlfn.XLOOKUP(AY1,'Insurance Business Model'!$F1:$BM1,'Insurance Business Model'!$F7:$BM7,0,0)</f>
        <v>100000</v>
      </c>
      <c r="AZ31" s="421">
        <f>_xlfn.XLOOKUP(AZ1,'Insurance Business Model'!$F1:$BM1,'Insurance Business Model'!$F7:$BM7,0,0)</f>
        <v>100000</v>
      </c>
      <c r="BA31" s="421">
        <f>_xlfn.XLOOKUP(BA1,'Insurance Business Model'!$F1:$BM1,'Insurance Business Model'!$F7:$BM7,0,0)</f>
        <v>100000</v>
      </c>
      <c r="BB31" s="421">
        <f>_xlfn.XLOOKUP(BB1,'Insurance Business Model'!$F1:$BM1,'Insurance Business Model'!$F7:$BM7,0,0)</f>
        <v>100000</v>
      </c>
      <c r="BC31" s="421">
        <f>_xlfn.XLOOKUP(BC1,'Insurance Business Model'!$F1:$BM1,'Insurance Business Model'!$F7:$BM7,0,0)</f>
        <v>100000</v>
      </c>
      <c r="BD31" s="421">
        <f>_xlfn.XLOOKUP(BD1,'Insurance Business Model'!$F1:$BM1,'Insurance Business Model'!$F7:$BM7,0,0)</f>
        <v>100000</v>
      </c>
      <c r="BE31" s="421">
        <f>_xlfn.XLOOKUP(BE1,'Insurance Business Model'!$F1:$BM1,'Insurance Business Model'!$F7:$BM7,0,0)</f>
        <v>100000</v>
      </c>
      <c r="BF31" s="421">
        <f>_xlfn.XLOOKUP(BF1,'Insurance Business Model'!$F1:$BM1,'Insurance Business Model'!$F7:$BM7,0,0)</f>
        <v>100000</v>
      </c>
      <c r="BG31" s="421">
        <f>_xlfn.XLOOKUP(BG1,'Insurance Business Model'!$F1:$BM1,'Insurance Business Model'!$F7:$BM7,0,0)</f>
        <v>100000</v>
      </c>
      <c r="BH31" s="421">
        <f>_xlfn.XLOOKUP(BH1,'Insurance Business Model'!$F1:$BM1,'Insurance Business Model'!$F7:$BM7,0,0)</f>
        <v>100000</v>
      </c>
      <c r="BI31" s="421">
        <f>_xlfn.XLOOKUP(BI1,'Insurance Business Model'!$F1:$BM1,'Insurance Business Model'!$F7:$BM7,0,0)</f>
        <v>100000</v>
      </c>
      <c r="BJ31" s="421">
        <f>_xlfn.XLOOKUP(BJ1,'Insurance Business Model'!$F1:$BM1,'Insurance Business Model'!$F7:$BM7,0,0)</f>
        <v>100000</v>
      </c>
      <c r="BK31" s="421">
        <f>_xlfn.XLOOKUP(BK1,'Insurance Business Model'!$F1:$BM1,'Insurance Business Model'!$F7:$BM7,0,0)</f>
        <v>100000</v>
      </c>
      <c r="BL31" s="421">
        <f>_xlfn.XLOOKUP(BL1,'Insurance Business Model'!$F1:$BM1,'Insurance Business Model'!$F7:$BM7,0,0)</f>
        <v>100000</v>
      </c>
      <c r="BM31" s="421">
        <f>_xlfn.XLOOKUP(BM1,'Insurance Business Model'!$F1:$BM1,'Insurance Business Model'!$F7:$BM7,0,0)</f>
        <v>100000</v>
      </c>
      <c r="BN31" s="421">
        <f>_xlfn.XLOOKUP(BN1,'Insurance Business Model'!$F1:$BM1,'Insurance Business Model'!$F7:$BM7,0,0)</f>
        <v>100000</v>
      </c>
      <c r="BO31" s="421">
        <f>_xlfn.XLOOKUP(BO1,'Insurance Business Model'!$F1:$BM1,'Insurance Business Model'!$F7:$BM7,0,0)</f>
        <v>100000</v>
      </c>
      <c r="BP31" s="421">
        <f>_xlfn.XLOOKUP(BP1,'Insurance Business Model'!$F1:$BM1,'Insurance Business Model'!$F7:$BM7,0,0)</f>
        <v>100000</v>
      </c>
      <c r="BQ31" s="421">
        <f>_xlfn.XLOOKUP(BQ1,'Insurance Business Model'!$F1:$BM1,'Insurance Business Model'!$F7:$BM7,0,0)</f>
        <v>100000</v>
      </c>
      <c r="BR31" s="421">
        <f>_xlfn.XLOOKUP(BR1,'Insurance Business Model'!$F1:$BM1,'Insurance Business Model'!$F7:$BM7,0,0)</f>
        <v>100000</v>
      </c>
      <c r="BS31" s="421">
        <f>_xlfn.XLOOKUP(BS1,'Insurance Business Model'!$F1:$BM1,'Insurance Business Model'!$F7:$BM7,0,0)</f>
        <v>100000</v>
      </c>
      <c r="BT31" s="421">
        <f>_xlfn.XLOOKUP(BT1,'Insurance Business Model'!$F1:$BM1,'Insurance Business Model'!$F7:$BM7,0,0)</f>
        <v>100000</v>
      </c>
      <c r="BU31" s="421">
        <f>_xlfn.XLOOKUP(BU1,'Insurance Business Model'!$F1:$BM1,'Insurance Business Model'!$F7:$BM7,0,0)</f>
        <v>100000</v>
      </c>
      <c r="BV31" s="421">
        <f>_xlfn.XLOOKUP(BV1,'Insurance Business Model'!$F1:$BM1,'Insurance Business Model'!$F7:$BM7,0,0)</f>
        <v>100000</v>
      </c>
      <c r="BW31" s="421">
        <f>_xlfn.XLOOKUP(BW1,'Insurance Business Model'!$F1:$BM1,'Insurance Business Model'!$F7:$BM7,0,0)</f>
        <v>100000</v>
      </c>
      <c r="BX31" s="421">
        <f>_xlfn.XLOOKUP(BX1,'Insurance Business Model'!$F1:$BM1,'Insurance Business Model'!$F7:$BM7,0,0)</f>
        <v>100000</v>
      </c>
      <c r="BY31" s="421">
        <f>IF(_xlfn.XLOOKUP(BY1,'Insurance Business Model'!$F1:$BM1,'Insurance Business Model'!$F7:$BM7,0,0)=0,BX31,_xlfn.XLOOKUP(BY1,'Insurance Business Model'!$F1:$BM1,'Insurance Business Model'!$F7:$BM7,0,0))</f>
        <v>100000</v>
      </c>
      <c r="BZ31" s="421">
        <f>IF(_xlfn.XLOOKUP(BZ1,'Insurance Business Model'!$F1:$BM1,'Insurance Business Model'!$F7:$BM7,0,0)=0,BY31,_xlfn.XLOOKUP(BZ1,'Insurance Business Model'!$F1:$BM1,'Insurance Business Model'!$F7:$BM7,0,0))</f>
        <v>100000</v>
      </c>
      <c r="CA31" s="421">
        <f>IF(_xlfn.XLOOKUP(CA1,'Insurance Business Model'!$F1:$BM1,'Insurance Business Model'!$F7:$BM7,0,0)=0,BZ31,_xlfn.XLOOKUP(CA1,'Insurance Business Model'!$F1:$BM1,'Insurance Business Model'!$F7:$BM7,0,0))</f>
        <v>100000</v>
      </c>
      <c r="CB31" s="421">
        <f>IF(_xlfn.XLOOKUP(CB1,'Insurance Business Model'!$F1:$BM1,'Insurance Business Model'!$F7:$BM7,0,0)=0,CA31,_xlfn.XLOOKUP(CB1,'Insurance Business Model'!$F1:$BM1,'Insurance Business Model'!$F7:$BM7,0,0))</f>
        <v>100000</v>
      </c>
      <c r="CC31" s="421">
        <f>IF(_xlfn.XLOOKUP(CC1,'Insurance Business Model'!$F1:$BM1,'Insurance Business Model'!$F7:$BM7,0,0)=0,CB31,_xlfn.XLOOKUP(CC1,'Insurance Business Model'!$F1:$BM1,'Insurance Business Model'!$F7:$BM7,0,0))</f>
        <v>100000</v>
      </c>
      <c r="CD31" s="421">
        <f>IF(_xlfn.XLOOKUP(CD1,'Insurance Business Model'!$F1:$BM1,'Insurance Business Model'!$F7:$BM7,0,0)=0,CC31,_xlfn.XLOOKUP(CD1,'Insurance Business Model'!$F1:$BM1,'Insurance Business Model'!$F7:$BM7,0,0))</f>
        <v>100000</v>
      </c>
    </row>
    <row r="32" spans="1:82" s="178" customFormat="1" x14ac:dyDescent="0.2">
      <c r="B32" s="133" t="s">
        <v>138</v>
      </c>
      <c r="D32" s="420"/>
      <c r="E32" s="421">
        <f>_xlfn.XLOOKUP(E1,'Insurance Business Model'!$F1:$BM1,'Insurance Business Model'!$F15:$BM15,0,0)</f>
        <v>0</v>
      </c>
      <c r="F32" s="421">
        <f>_xlfn.XLOOKUP(F1,'Insurance Business Model'!$F1:$BM1,'Insurance Business Model'!$F15:$BM15,0,0)</f>
        <v>0</v>
      </c>
      <c r="G32" s="421">
        <f>_xlfn.XLOOKUP(G1,'Insurance Business Model'!$F1:$BM1,'Insurance Business Model'!$F15:$BM15,0,0)</f>
        <v>0</v>
      </c>
      <c r="H32" s="421">
        <f>_xlfn.XLOOKUP(H1,'Insurance Business Model'!$F1:$BM1,'Insurance Business Model'!$F15:$BM15,0,0)</f>
        <v>0</v>
      </c>
      <c r="I32" s="421">
        <f>_xlfn.XLOOKUP(I1,'Insurance Business Model'!$F1:$BM1,'Insurance Business Model'!$F15:$BM15,0,0)</f>
        <v>0</v>
      </c>
      <c r="J32" s="421">
        <f>_xlfn.XLOOKUP(J1,'Insurance Business Model'!$F1:$BM1,'Insurance Business Model'!$F15:$BM15,0,0)</f>
        <v>0</v>
      </c>
      <c r="K32" s="421">
        <f>_xlfn.XLOOKUP(K1,'Insurance Business Model'!$F1:$BM1,'Insurance Business Model'!$F15:$BM15,0,0)</f>
        <v>0</v>
      </c>
      <c r="L32" s="421">
        <f>_xlfn.XLOOKUP(L1,'Insurance Business Model'!$F1:$BM1,'Insurance Business Model'!$F15:$BM15,0,0)</f>
        <v>0</v>
      </c>
      <c r="M32" s="421">
        <f>_xlfn.XLOOKUP(M1,'Insurance Business Model'!$F1:$BM1,'Insurance Business Model'!$F15:$BM15,0,0)</f>
        <v>0</v>
      </c>
      <c r="N32" s="421">
        <f>_xlfn.XLOOKUP(N1,'Insurance Business Model'!$F1:$BM1,'Insurance Business Model'!$F15:$BM15,0,0)</f>
        <v>0</v>
      </c>
      <c r="O32" s="421">
        <f>_xlfn.XLOOKUP(O1,'Insurance Business Model'!$F1:$BM1,'Insurance Business Model'!$F15:$BM15,0,0)</f>
        <v>0</v>
      </c>
      <c r="P32" s="421">
        <f>_xlfn.XLOOKUP(P1,'Insurance Business Model'!$F1:$BM1,'Insurance Business Model'!$F15:$BM15,0,0)</f>
        <v>0</v>
      </c>
      <c r="Q32" s="421">
        <f>_xlfn.XLOOKUP(Q1,'Insurance Business Model'!$F1:$BM1,'Insurance Business Model'!$F15:$BM15,0,0)</f>
        <v>0</v>
      </c>
      <c r="R32" s="421">
        <f>_xlfn.XLOOKUP(R1,'Insurance Business Model'!$F1:$BM1,'Insurance Business Model'!$F15:$BM15,0,0)</f>
        <v>81250</v>
      </c>
      <c r="S32" s="421">
        <f>_xlfn.XLOOKUP(S1,'Insurance Business Model'!$F1:$BM1,'Insurance Business Model'!$F15:$BM15,0,0)</f>
        <v>97093.75</v>
      </c>
      <c r="T32" s="421">
        <f>_xlfn.XLOOKUP(T1,'Insurance Business Model'!$F1:$BM1,'Insurance Business Model'!$F15:$BM15,0,0)</f>
        <v>112858.28125</v>
      </c>
      <c r="U32" s="421">
        <f>_xlfn.XLOOKUP(U1,'Insurance Business Model'!$F1:$BM1,'Insurance Business Model'!$F15:$BM15,0,0)</f>
        <v>128543.98984375002</v>
      </c>
      <c r="V32" s="421">
        <f>_xlfn.XLOOKUP(V1,'Insurance Business Model'!$F1:$BM1,'Insurance Business Model'!$F15:$BM15,0,0)</f>
        <v>144151.26989453126</v>
      </c>
      <c r="W32" s="421">
        <f>_xlfn.XLOOKUP(W1,'Insurance Business Model'!$F1:$BM1,'Insurance Business Model'!$F15:$BM15,0,0)</f>
        <v>159680.51354505861</v>
      </c>
      <c r="X32" s="421">
        <f>_xlfn.XLOOKUP(X1,'Insurance Business Model'!$F1:$BM1,'Insurance Business Model'!$F15:$BM15,0,0)</f>
        <v>175132.1109773333</v>
      </c>
      <c r="Y32" s="421">
        <f>_xlfn.XLOOKUP(Y1,'Insurance Business Model'!$F1:$BM1,'Insurance Business Model'!$F15:$BM15,0,0)</f>
        <v>190506.45042244665</v>
      </c>
      <c r="Z32" s="421">
        <f>_xlfn.XLOOKUP(Z1,'Insurance Business Model'!$F1:$BM1,'Insurance Business Model'!$F15:$BM15,0,0)</f>
        <v>205803.91817033442</v>
      </c>
      <c r="AA32" s="421">
        <f>_xlfn.XLOOKUP(AA1,'Insurance Business Model'!$F1:$BM1,'Insurance Business Model'!$F15:$BM15,0,0)</f>
        <v>221024.89857948275</v>
      </c>
      <c r="AB32" s="421">
        <f>_xlfn.XLOOKUP(AB1,'Insurance Business Model'!$F1:$BM1,'Insurance Business Model'!$F15:$BM15,0,0)</f>
        <v>236169.77408658533</v>
      </c>
      <c r="AC32" s="421">
        <f>_xlfn.XLOOKUP(AC1,'Insurance Business Model'!$F1:$BM1,'Insurance Business Model'!$F15:$BM15,0,0)</f>
        <v>251238.92521615239</v>
      </c>
      <c r="AD32" s="421">
        <f>_xlfn.XLOOKUP(AD1,'Insurance Business Model'!$F1:$BM1,'Insurance Business Model'!$F15:$BM15,0,0)</f>
        <v>266232.73059007165</v>
      </c>
      <c r="AE32" s="421">
        <f>_xlfn.XLOOKUP(AE1,'Insurance Business Model'!$F1:$BM1,'Insurance Business Model'!$F15:$BM15,0,0)</f>
        <v>281151.56693712127</v>
      </c>
      <c r="AF32" s="421">
        <f>_xlfn.XLOOKUP(AF1,'Insurance Business Model'!$F1:$BM1,'Insurance Business Model'!$F15:$BM15,0,0)</f>
        <v>295995.80910243571</v>
      </c>
      <c r="AG32" s="421">
        <f>_xlfn.XLOOKUP(AG1,'Insurance Business Model'!$F1:$BM1,'Insurance Business Model'!$F15:$BM15,0,0)</f>
        <v>310765.8300569235</v>
      </c>
      <c r="AH32" s="421">
        <f>_xlfn.XLOOKUP(AH1,'Insurance Business Model'!$F1:$BM1,'Insurance Business Model'!$F15:$BM15,0,0)</f>
        <v>325462.00090663892</v>
      </c>
      <c r="AI32" s="421">
        <f>_xlfn.XLOOKUP(AI1,'Insurance Business Model'!$F1:$BM1,'Insurance Business Model'!$F15:$BM15,0,0)</f>
        <v>340084.69090210565</v>
      </c>
      <c r="AJ32" s="421">
        <f>_xlfn.XLOOKUP(AJ1,'Insurance Business Model'!$F1:$BM1,'Insurance Business Model'!$F15:$BM15,0,0)</f>
        <v>354634.26744759514</v>
      </c>
      <c r="AK32" s="421">
        <f>_xlfn.XLOOKUP(AK1,'Insurance Business Model'!$F1:$BM1,'Insurance Business Model'!$F15:$BM15,0,0)</f>
        <v>369111.0961103572</v>
      </c>
      <c r="AL32" s="421">
        <f>_xlfn.XLOOKUP(AL1,'Insurance Business Model'!$F1:$BM1,'Insurance Business Model'!$F15:$BM15,0,0)</f>
        <v>383515.54062980541</v>
      </c>
      <c r="AM32" s="421">
        <f>_xlfn.XLOOKUP(AM1,'Insurance Business Model'!$F1:$BM1,'Insurance Business Model'!$F15:$BM15,0,0)</f>
        <v>397847.96292665636</v>
      </c>
      <c r="AN32" s="421">
        <f>_xlfn.XLOOKUP(AN1,'Insurance Business Model'!$F1:$BM1,'Insurance Business Model'!$F15:$BM15,0,0)</f>
        <v>412108.72311202309</v>
      </c>
      <c r="AO32" s="421">
        <f>_xlfn.XLOOKUP(AO1,'Insurance Business Model'!$F1:$BM1,'Insurance Business Model'!$F15:$BM15,0,0)</f>
        <v>426298.17949646298</v>
      </c>
      <c r="AP32" s="421">
        <f>_xlfn.XLOOKUP(AP1,'Insurance Business Model'!$F1:$BM1,'Insurance Business Model'!$F15:$BM15,0,0)</f>
        <v>440416.6885989806</v>
      </c>
      <c r="AQ32" s="421">
        <f>_xlfn.XLOOKUP(AQ1,'Insurance Business Model'!$F1:$BM1,'Insurance Business Model'!$F15:$BM15,0,0)</f>
        <v>454464.6051559858</v>
      </c>
      <c r="AR32" s="421">
        <f>_xlfn.XLOOKUP(AR1,'Insurance Business Model'!$F1:$BM1,'Insurance Business Model'!$F15:$BM15,0,0)</f>
        <v>468442.28213020583</v>
      </c>
      <c r="AS32" s="421">
        <f>_xlfn.XLOOKUP(AS1,'Insurance Business Model'!$F1:$BM1,'Insurance Business Model'!$F15:$BM15,0,0)</f>
        <v>482350.07071955479</v>
      </c>
      <c r="AT32" s="421">
        <f>_xlfn.XLOOKUP(AT1,'Insurance Business Model'!$F1:$BM1,'Insurance Business Model'!$F15:$BM15,0,0)</f>
        <v>496188.32036595698</v>
      </c>
      <c r="AU32" s="421">
        <f>_xlfn.XLOOKUP(AU1,'Insurance Business Model'!$F1:$BM1,'Insurance Business Model'!$F15:$BM15,0,0)</f>
        <v>509957.37876412726</v>
      </c>
      <c r="AV32" s="421">
        <f>_xlfn.XLOOKUP(AV1,'Insurance Business Model'!$F1:$BM1,'Insurance Business Model'!$F15:$BM15,0,0)</f>
        <v>523657.59187030664</v>
      </c>
      <c r="AW32" s="421">
        <f>_xlfn.XLOOKUP(AW1,'Insurance Business Model'!$F1:$BM1,'Insurance Business Model'!$F15:$BM15,0,0)</f>
        <v>537289.30391095509</v>
      </c>
      <c r="AX32" s="421">
        <f>_xlfn.XLOOKUP(AX1,'Insurance Business Model'!$F1:$BM1,'Insurance Business Model'!$F15:$BM15,0,0)</f>
        <v>550852.85739140038</v>
      </c>
      <c r="AY32" s="421">
        <f>_xlfn.XLOOKUP(AY1,'Insurance Business Model'!$F1:$BM1,'Insurance Business Model'!$F15:$BM15,0,0)</f>
        <v>564348.59310444328</v>
      </c>
      <c r="AZ32" s="421">
        <f>_xlfn.XLOOKUP(AZ1,'Insurance Business Model'!$F1:$BM1,'Insurance Business Model'!$F15:$BM15,0,0)</f>
        <v>577776.85013892106</v>
      </c>
      <c r="BA32" s="421">
        <f>_xlfn.XLOOKUP(BA1,'Insurance Business Model'!$F1:$BM1,'Insurance Business Model'!$F15:$BM15,0,0)</f>
        <v>591137.96588822652</v>
      </c>
      <c r="BB32" s="421">
        <f>_xlfn.XLOOKUP(BB1,'Insurance Business Model'!$F1:$BM1,'Insurance Business Model'!$F15:$BM15,0,0)</f>
        <v>604432.27605878538</v>
      </c>
      <c r="BC32" s="421">
        <f>_xlfn.XLOOKUP(BC1,'Insurance Business Model'!$F1:$BM1,'Insurance Business Model'!$F15:$BM15,0,0)</f>
        <v>617660.11467849137</v>
      </c>
      <c r="BD32" s="421">
        <f>_xlfn.XLOOKUP(BD1,'Insurance Business Model'!$F1:$BM1,'Insurance Business Model'!$F15:$BM15,0,0)</f>
        <v>630821.81410509895</v>
      </c>
      <c r="BE32" s="421">
        <f>_xlfn.XLOOKUP(BE1,'Insurance Business Model'!$F1:$BM1,'Insurance Business Model'!$F15:$BM15,0,0)</f>
        <v>643917.70503457345</v>
      </c>
      <c r="BF32" s="421">
        <f>_xlfn.XLOOKUP(BF1,'Insurance Business Model'!$F1:$BM1,'Insurance Business Model'!$F15:$BM15,0,0)</f>
        <v>656948.11650940054</v>
      </c>
      <c r="BG32" s="421">
        <f>_xlfn.XLOOKUP(BG1,'Insurance Business Model'!$F1:$BM1,'Insurance Business Model'!$F15:$BM15,0,0)</f>
        <v>669913.37592685351</v>
      </c>
      <c r="BH32" s="421">
        <f>_xlfn.XLOOKUP(BH1,'Insurance Business Model'!$F1:$BM1,'Insurance Business Model'!$F15:$BM15,0,0)</f>
        <v>682813.80904721934</v>
      </c>
      <c r="BI32" s="421">
        <f>_xlfn.XLOOKUP(BI1,'Insurance Business Model'!$F1:$BM1,'Insurance Business Model'!$F15:$BM15,0,0)</f>
        <v>695649.74000198324</v>
      </c>
      <c r="BJ32" s="421">
        <f>_xlfn.XLOOKUP(BJ1,'Insurance Business Model'!$F1:$BM1,'Insurance Business Model'!$F15:$BM15,0,0)</f>
        <v>708421.49130197323</v>
      </c>
      <c r="BK32" s="421">
        <f>_xlfn.XLOOKUP(BK1,'Insurance Business Model'!$F1:$BM1,'Insurance Business Model'!$F15:$BM15,0,0)</f>
        <v>721129.3838454634</v>
      </c>
      <c r="BL32" s="421">
        <f>_xlfn.XLOOKUP(BL1,'Insurance Business Model'!$F1:$BM1,'Insurance Business Model'!$F15:$BM15,0,0)</f>
        <v>733773.73692623596</v>
      </c>
      <c r="BM32" s="421">
        <f>_xlfn.XLOOKUP(BM1,'Insurance Business Model'!$F1:$BM1,'Insurance Business Model'!$F15:$BM15,0,0)</f>
        <v>746354.86824160465</v>
      </c>
      <c r="BN32" s="421">
        <f>_xlfn.XLOOKUP(BN1,'Insurance Business Model'!$F1:$BM1,'Insurance Business Model'!$F15:$BM15,0,0)</f>
        <v>758873.09390039672</v>
      </c>
      <c r="BO32" s="421">
        <f>_xlfn.XLOOKUP(BO1,'Insurance Business Model'!$F1:$BM1,'Insurance Business Model'!$F15:$BM15,0,0)</f>
        <v>771328.72843089467</v>
      </c>
      <c r="BP32" s="421">
        <f>_xlfn.XLOOKUP(BP1,'Insurance Business Model'!$F1:$BM1,'Insurance Business Model'!$F15:$BM15,0,0)</f>
        <v>783722.08478874026</v>
      </c>
      <c r="BQ32" s="421">
        <f>_xlfn.XLOOKUP(BQ1,'Insurance Business Model'!$F1:$BM1,'Insurance Business Model'!$F15:$BM15,0,0)</f>
        <v>796053.47436479665</v>
      </c>
      <c r="BR32" s="421">
        <f>_xlfn.XLOOKUP(BR1,'Insurance Business Model'!$F1:$BM1,'Insurance Business Model'!$F15:$BM15,0,0)</f>
        <v>808323.20699297264</v>
      </c>
      <c r="BS32" s="421">
        <f>_xlfn.XLOOKUP(BS1,'Insurance Business Model'!$F1:$BM1,'Insurance Business Model'!$F15:$BM15,0,0)</f>
        <v>820531.59095800784</v>
      </c>
      <c r="BT32" s="421">
        <f>_xlfn.XLOOKUP(BT1,'Insurance Business Model'!$F1:$BM1,'Insurance Business Model'!$F15:$BM15,0,0)</f>
        <v>832678.93300321768</v>
      </c>
      <c r="BU32" s="421">
        <f>_xlfn.XLOOKUP(BU1,'Insurance Business Model'!$F1:$BM1,'Insurance Business Model'!$F15:$BM15,0,0)</f>
        <v>844765.53833820159</v>
      </c>
      <c r="BV32" s="421">
        <f>_xlfn.XLOOKUP(BV1,'Insurance Business Model'!$F1:$BM1,'Insurance Business Model'!$F15:$BM15,0,0)</f>
        <v>856791.71064651059</v>
      </c>
      <c r="BW32" s="421">
        <f>_xlfn.XLOOKUP(BW1,'Insurance Business Model'!$F1:$BM1,'Insurance Business Model'!$F15:$BM15,0,0)</f>
        <v>868757.75209327799</v>
      </c>
      <c r="BX32" s="421">
        <f>_xlfn.XLOOKUP(BX1,'Insurance Business Model'!$F1:$BM1,'Insurance Business Model'!$F15:$BM15,0,0)</f>
        <v>880663.9633328116</v>
      </c>
      <c r="BY32" s="421">
        <f>IF(_xlfn.XLOOKUP(BY1,'Insurance Business Model'!$F1:$BM1,'Insurance Business Model'!$F15:$BM15,0,0)=0,BX32,_xlfn.XLOOKUP(BY1,'Insurance Business Model'!$F1:$BM1,'Insurance Business Model'!$F15:$BM15,0,0))</f>
        <v>880663.9633328116</v>
      </c>
      <c r="BZ32" s="421">
        <f>IF(_xlfn.XLOOKUP(BZ1,'Insurance Business Model'!$F1:$BM1,'Insurance Business Model'!$F15:$BM15,0,0)=0,BY32,_xlfn.XLOOKUP(BZ1,'Insurance Business Model'!$F1:$BM1,'Insurance Business Model'!$F15:$BM15,0,0))</f>
        <v>880663.9633328116</v>
      </c>
      <c r="CA32" s="421">
        <f>IF(_xlfn.XLOOKUP(CA1,'Insurance Business Model'!$F1:$BM1,'Insurance Business Model'!$F15:$BM15,0,0)=0,BZ32,_xlfn.XLOOKUP(CA1,'Insurance Business Model'!$F1:$BM1,'Insurance Business Model'!$F15:$BM15,0,0))</f>
        <v>880663.9633328116</v>
      </c>
      <c r="CB32" s="421">
        <f>IF(_xlfn.XLOOKUP(CB1,'Insurance Business Model'!$F1:$BM1,'Insurance Business Model'!$F15:$BM15,0,0)=0,CA32,_xlfn.XLOOKUP(CB1,'Insurance Business Model'!$F1:$BM1,'Insurance Business Model'!$F15:$BM15,0,0))</f>
        <v>880663.9633328116</v>
      </c>
      <c r="CC32" s="421">
        <f>IF(_xlfn.XLOOKUP(CC1,'Insurance Business Model'!$F1:$BM1,'Insurance Business Model'!$F15:$BM15,0,0)=0,CB32,_xlfn.XLOOKUP(CC1,'Insurance Business Model'!$F1:$BM1,'Insurance Business Model'!$F15:$BM15,0,0))</f>
        <v>880663.9633328116</v>
      </c>
      <c r="CD32" s="421">
        <f>IF(_xlfn.XLOOKUP(CD1,'Insurance Business Model'!$F1:$BM1,'Insurance Business Model'!$F15:$BM15,0,0)=0,CC32,_xlfn.XLOOKUP(CD1,'Insurance Business Model'!$F1:$BM1,'Insurance Business Model'!$F15:$BM15,0,0))</f>
        <v>880663.9633328116</v>
      </c>
    </row>
    <row r="33" spans="1:82" s="144" customFormat="1" ht="12.75" x14ac:dyDescent="0.2">
      <c r="B33" s="133" t="s">
        <v>93</v>
      </c>
      <c r="D33" s="422"/>
      <c r="E33" s="423">
        <f>_xlfn.XLOOKUP(E1,'Insurance Business Model'!$F1:$BM1,'Insurance Business Model'!$F65:$BM65,0,0)</f>
        <v>0</v>
      </c>
      <c r="F33" s="423">
        <f>_xlfn.XLOOKUP(F1,'Insurance Business Model'!$F1:$BM1,'Insurance Business Model'!$F65:$BM65,0,0)</f>
        <v>0</v>
      </c>
      <c r="G33" s="423">
        <f>_xlfn.XLOOKUP(G1,'Insurance Business Model'!$F1:$BM1,'Insurance Business Model'!$F65:$BM65,0,0)</f>
        <v>0</v>
      </c>
      <c r="H33" s="423">
        <f>_xlfn.XLOOKUP(H1,'Insurance Business Model'!$F1:$BM1,'Insurance Business Model'!$F65:$BM65,0,0)</f>
        <v>0</v>
      </c>
      <c r="I33" s="423">
        <f>_xlfn.XLOOKUP(I1,'Insurance Business Model'!$F1:$BM1,'Insurance Business Model'!$F65:$BM65,0,0)</f>
        <v>0</v>
      </c>
      <c r="J33" s="423">
        <f>_xlfn.XLOOKUP(J1,'Insurance Business Model'!$F1:$BM1,'Insurance Business Model'!$F65:$BM65,0,0)</f>
        <v>0</v>
      </c>
      <c r="K33" s="423">
        <f>_xlfn.XLOOKUP(K1,'Insurance Business Model'!$F1:$BM1,'Insurance Business Model'!$F65:$BM65,0,0)</f>
        <v>0</v>
      </c>
      <c r="L33" s="423">
        <f>_xlfn.XLOOKUP(L1,'Insurance Business Model'!$F1:$BM1,'Insurance Business Model'!$F65:$BM65,0,0)</f>
        <v>0</v>
      </c>
      <c r="M33" s="423">
        <f>_xlfn.XLOOKUP(M1,'Insurance Business Model'!$F1:$BM1,'Insurance Business Model'!$F65:$BM65,0,0)</f>
        <v>0</v>
      </c>
      <c r="N33" s="423">
        <f>_xlfn.XLOOKUP(N1,'Insurance Business Model'!$F1:$BM1,'Insurance Business Model'!$F65:$BM65,0,0)</f>
        <v>0</v>
      </c>
      <c r="O33" s="423">
        <f>_xlfn.XLOOKUP(O1,'Insurance Business Model'!$F1:$BM1,'Insurance Business Model'!$F65:$BM65,0,0)</f>
        <v>0</v>
      </c>
      <c r="P33" s="423">
        <f>_xlfn.XLOOKUP(P1,'Insurance Business Model'!$F1:$BM1,'Insurance Business Model'!$F65:$BM65,0,0)</f>
        <v>0</v>
      </c>
      <c r="Q33" s="423">
        <f>_xlfn.XLOOKUP(Q1,'Insurance Business Model'!$F1:$BM1,'Insurance Business Model'!$F65:$BM65,0,0)</f>
        <v>0</v>
      </c>
      <c r="R33" s="423">
        <f>_xlfn.XLOOKUP(R1,'Insurance Business Model'!$F1:$BM1,'Insurance Business Model'!$F65:$BM65,0,0)</f>
        <v>606390.625</v>
      </c>
      <c r="S33" s="423">
        <f>_xlfn.XLOOKUP(S1,'Insurance Business Model'!$F1:$BM1,'Insurance Business Model'!$F65:$BM65,0,0)</f>
        <v>724636.796875</v>
      </c>
      <c r="T33" s="423">
        <f>_xlfn.XLOOKUP(T1,'Insurance Business Model'!$F1:$BM1,'Insurance Business Model'!$F65:$BM65,0,0)</f>
        <v>842291.73789062514</v>
      </c>
      <c r="U33" s="423">
        <f>_xlfn.XLOOKUP(U1,'Insurance Business Model'!$F1:$BM1,'Insurance Business Model'!$F65:$BM65,0,0)</f>
        <v>959358.40420117194</v>
      </c>
      <c r="V33" s="423">
        <f>_xlfn.XLOOKUP(V1,'Insurance Business Model'!$F1:$BM1,'Insurance Business Model'!$F65:$BM65,0,0)</f>
        <v>1075839.7371801662</v>
      </c>
      <c r="W33" s="423">
        <f>_xlfn.XLOOKUP(W1,'Insurance Business Model'!$F1:$BM1,'Insurance Business Model'!$F65:$BM65,0,0)</f>
        <v>1191738.6634942652</v>
      </c>
      <c r="X33" s="423">
        <f>_xlfn.XLOOKUP(X1,'Insurance Business Model'!$F1:$BM1,'Insurance Business Model'!$F65:$BM65,0,0)</f>
        <v>1307058.0951767941</v>
      </c>
      <c r="Y33" s="423">
        <f>_xlfn.XLOOKUP(Y1,'Insurance Business Model'!$F1:$BM1,'Insurance Business Model'!$F65:$BM65,0,0)</f>
        <v>1421800.9297009101</v>
      </c>
      <c r="Z33" s="423">
        <f>_xlfn.XLOOKUP(Z1,'Insurance Business Model'!$F1:$BM1,'Insurance Business Model'!$F65:$BM65,0,0)</f>
        <v>1535970.0500524053</v>
      </c>
      <c r="AA33" s="423">
        <f>_xlfn.XLOOKUP(AA1,'Insurance Business Model'!$F1:$BM1,'Insurance Business Model'!$F65:$BM65,0,0)</f>
        <v>1649568.3248021433</v>
      </c>
      <c r="AB33" s="423">
        <f>_xlfn.XLOOKUP(AB1,'Insurance Business Model'!$F1:$BM1,'Insurance Business Model'!$F65:$BM65,0,0)</f>
        <v>1762598.6081781329</v>
      </c>
      <c r="AC33" s="423">
        <f>_xlfn.XLOOKUP(AC1,'Insurance Business Model'!$F1:$BM1,'Insurance Business Model'!$F65:$BM65,0,0)</f>
        <v>2141570.2615780686</v>
      </c>
      <c r="AD33" s="423">
        <f>_xlfn.XLOOKUP(AD1,'Insurance Business Model'!$F1:$BM1,'Insurance Business Model'!$F65:$BM65,0,0)</f>
        <v>2269378.0352701787</v>
      </c>
      <c r="AE33" s="423">
        <f>_xlfn.XLOOKUP(AE1,'Insurance Business Model'!$F1:$BM1,'Insurance Business Model'!$F65:$BM65,0,0)</f>
        <v>2396546.7700938275</v>
      </c>
      <c r="AF33" s="423">
        <f>_xlfn.XLOOKUP(AF1,'Insurance Business Model'!$F1:$BM1,'Insurance Business Model'!$F65:$BM65,0,0)</f>
        <v>2523079.6612433582</v>
      </c>
      <c r="AG33" s="423">
        <f>_xlfn.XLOOKUP(AG1,'Insurance Business Model'!$F1:$BM1,'Insurance Business Model'!$F65:$BM65,0,0)</f>
        <v>2648979.8879371416</v>
      </c>
      <c r="AH33" s="423">
        <f>_xlfn.XLOOKUP(AH1,'Insurance Business Model'!$F1:$BM1,'Insurance Business Model'!$F65:$BM65,0,0)</f>
        <v>2774250.6134974556</v>
      </c>
      <c r="AI33" s="423">
        <f>_xlfn.XLOOKUP(AI1,'Insurance Business Model'!$F1:$BM1,'Insurance Business Model'!$F65:$BM65,0,0)</f>
        <v>2898894.9854299682</v>
      </c>
      <c r="AJ33" s="423">
        <f>_xlfn.XLOOKUP(AJ1,'Insurance Business Model'!$F1:$BM1,'Insurance Business Model'!$F65:$BM65,0,0)</f>
        <v>3022916.135502819</v>
      </c>
      <c r="AK33" s="423">
        <f>_xlfn.XLOOKUP(AK1,'Insurance Business Model'!$F1:$BM1,'Insurance Business Model'!$F65:$BM65,0,0)</f>
        <v>3146317.1798253045</v>
      </c>
      <c r="AL33" s="423">
        <f>_xlfn.XLOOKUP(AL1,'Insurance Business Model'!$F1:$BM1,'Insurance Business Model'!$F65:$BM65,0,0)</f>
        <v>3269101.2189261783</v>
      </c>
      <c r="AM33" s="423">
        <f>_xlfn.XLOOKUP(AM1,'Insurance Business Model'!$F1:$BM1,'Insurance Business Model'!$F65:$BM65,0,0)</f>
        <v>3391271.3378315475</v>
      </c>
      <c r="AN33" s="423">
        <f>_xlfn.XLOOKUP(AN1,'Insurance Business Model'!$F1:$BM1,'Insurance Business Model'!$F65:$BM65,0,0)</f>
        <v>3512830.6061423896</v>
      </c>
      <c r="AO33" s="423">
        <f>_xlfn.XLOOKUP(AO1,'Insurance Business Model'!$F1:$BM1,'Insurance Business Model'!$F65:$BM65,0,0)</f>
        <v>4085986.070054464</v>
      </c>
      <c r="AP33" s="423">
        <f>_xlfn.XLOOKUP(AP1,'Insurance Business Model'!$F1:$BM1,'Insurance Business Model'!$F65:$BM65,0,0)</f>
        <v>4221309.2647041911</v>
      </c>
      <c r="AQ33" s="423">
        <f>_xlfn.XLOOKUP(AQ1,'Insurance Business Model'!$F1:$BM1,'Insurance Business Model'!$F65:$BM65,0,0)</f>
        <v>4355955.843380671</v>
      </c>
      <c r="AR33" s="423">
        <f>_xlfn.XLOOKUP(AR1,'Insurance Business Model'!$F1:$BM1,'Insurance Business Model'!$F65:$BM65,0,0)</f>
        <v>4489929.1891637668</v>
      </c>
      <c r="AS33" s="423">
        <f>_xlfn.XLOOKUP(AS1,'Insurance Business Model'!$F1:$BM1,'Insurance Business Model'!$F65:$BM65,0,0)</f>
        <v>4623232.6682179486</v>
      </c>
      <c r="AT33" s="423">
        <f>_xlfn.XLOOKUP(AT1,'Insurance Business Model'!$F1:$BM1,'Insurance Business Model'!$F65:$BM65,0,0)</f>
        <v>4755869.6298768595</v>
      </c>
      <c r="AU33" s="423">
        <f>_xlfn.XLOOKUP(AU1,'Insurance Business Model'!$F1:$BM1,'Insurance Business Model'!$F65:$BM65,0,0)</f>
        <v>4887843.4067274751</v>
      </c>
      <c r="AV33" s="423">
        <f>_xlfn.XLOOKUP(AV1,'Insurance Business Model'!$F1:$BM1,'Insurance Business Model'!$F65:$BM65,0,0)</f>
        <v>5019157.3146938374</v>
      </c>
      <c r="AW33" s="423">
        <f>_xlfn.XLOOKUP(AW1,'Insurance Business Model'!$F1:$BM1,'Insurance Business Model'!$F65:$BM65,0,0)</f>
        <v>5149814.6531203687</v>
      </c>
      <c r="AX33" s="423">
        <f>_xlfn.XLOOKUP(AX1,'Insurance Business Model'!$F1:$BM1,'Insurance Business Model'!$F65:$BM65,0,0)</f>
        <v>5279818.7048547659</v>
      </c>
      <c r="AY33" s="423">
        <f>_xlfn.XLOOKUP(AY1,'Insurance Business Model'!$F1:$BM1,'Insurance Business Model'!$F65:$BM65,0,0)</f>
        <v>5409172.7363304924</v>
      </c>
      <c r="AZ33" s="423">
        <f>_xlfn.XLOOKUP(AZ1,'Insurance Business Model'!$F1:$BM1,'Insurance Business Model'!$F65:$BM65,0,0)</f>
        <v>5537879.9976488389</v>
      </c>
      <c r="BA33" s="423">
        <f>_xlfn.XLOOKUP(BA1,'Insurance Business Model'!$F1:$BM1,'Insurance Business Model'!$F65:$BM65,0,0)</f>
        <v>6293004.6880143378</v>
      </c>
      <c r="BB33" s="423">
        <f>_xlfn.XLOOKUP(BB1,'Insurance Business Model'!$F1:$BM1,'Insurance Business Model'!$F65:$BM65,0,0)</f>
        <v>6434530.2895742655</v>
      </c>
      <c r="BC33" s="423">
        <f>_xlfn.XLOOKUP(BC1,'Insurance Business Model'!$F1:$BM1,'Insurance Business Model'!$F65:$BM65,0,0)</f>
        <v>6575348.2631263947</v>
      </c>
      <c r="BD33" s="423">
        <f>_xlfn.XLOOKUP(BD1,'Insurance Business Model'!$F1:$BM1,'Insurance Business Model'!$F65:$BM65,0,0)</f>
        <v>6715462.1468107617</v>
      </c>
      <c r="BE33" s="423">
        <f>_xlfn.XLOOKUP(BE1,'Insurance Business Model'!$F1:$BM1,'Insurance Business Model'!$F65:$BM65,0,0)</f>
        <v>6854875.4610767094</v>
      </c>
      <c r="BF33" s="423">
        <f>_xlfn.XLOOKUP(BF1,'Insurance Business Model'!$F1:$BM1,'Insurance Business Model'!$F65:$BM65,0,0)</f>
        <v>6993591.7087713238</v>
      </c>
      <c r="BG33" s="423">
        <f>_xlfn.XLOOKUP(BG1,'Insurance Business Model'!$F1:$BM1,'Insurance Business Model'!$F65:$BM65,0,0)</f>
        <v>7131614.3752274681</v>
      </c>
      <c r="BH33" s="423">
        <f>_xlfn.XLOOKUP(BH1,'Insurance Business Model'!$F1:$BM1,'Insurance Business Model'!$F65:$BM65,0,0)</f>
        <v>7268946.9283513315</v>
      </c>
      <c r="BI33" s="423">
        <f>_xlfn.XLOOKUP(BI1,'Insurance Business Model'!$F1:$BM1,'Insurance Business Model'!$F65:$BM65,0,0)</f>
        <v>7405592.8187095746</v>
      </c>
      <c r="BJ33" s="423">
        <f>_xlfn.XLOOKUP(BJ1,'Insurance Business Model'!$F1:$BM1,'Insurance Business Model'!$F65:$BM65,0,0)</f>
        <v>7541555.4796160264</v>
      </c>
      <c r="BK33" s="423">
        <f>_xlfn.XLOOKUP(BK1,'Insurance Business Model'!$F1:$BM1,'Insurance Business Model'!$F65:$BM65,0,0)</f>
        <v>7676838.3272179458</v>
      </c>
      <c r="BL33" s="423">
        <f>_xlfn.XLOOKUP(BL1,'Insurance Business Model'!$F1:$BM1,'Insurance Business Model'!$F65:$BM65,0,0)</f>
        <v>7811444.7605818566</v>
      </c>
      <c r="BM33" s="423">
        <f>_xlfn.XLOOKUP(BM1,'Insurance Business Model'!$F1:$BM1,'Insurance Business Model'!$F65:$BM65,0,0)</f>
        <v>8737088.4412444625</v>
      </c>
      <c r="BN33" s="423">
        <f>_xlfn.XLOOKUP(BN1,'Insurance Business Model'!$F1:$BM1,'Insurance Business Model'!$F65:$BM65,0,0)</f>
        <v>8883631.1240382399</v>
      </c>
      <c r="BO33" s="423">
        <f>_xlfn.XLOOKUP(BO1,'Insurance Business Model'!$F1:$BM1,'Insurance Business Model'!$F65:$BM65,0,0)</f>
        <v>9029441.0934180468</v>
      </c>
      <c r="BP33" s="423">
        <f>_xlfn.XLOOKUP(BP1,'Insurance Business Model'!$F1:$BM1,'Insurance Business Model'!$F65:$BM65,0,0)</f>
        <v>9174522.0129509568</v>
      </c>
      <c r="BQ33" s="423">
        <f>_xlfn.XLOOKUP(BQ1,'Insurance Business Model'!$F1:$BM1,'Insurance Business Model'!$F65:$BM65,0,0)</f>
        <v>9318877.5278862044</v>
      </c>
      <c r="BR33" s="423">
        <f>_xlfn.XLOOKUP(BR1,'Insurance Business Model'!$F1:$BM1,'Insurance Business Model'!$F65:$BM65,0,0)</f>
        <v>9462511.265246775</v>
      </c>
      <c r="BS33" s="423">
        <f>_xlfn.XLOOKUP(BS1,'Insurance Business Model'!$F1:$BM1,'Insurance Business Model'!$F65:$BM65,0,0)</f>
        <v>9605426.8339205403</v>
      </c>
      <c r="BT33" s="423">
        <f>_xlfn.XLOOKUP(BT1,'Insurance Business Model'!$F1:$BM1,'Insurance Business Model'!$F65:$BM65,0,0)</f>
        <v>9747627.8247509375</v>
      </c>
      <c r="BU33" s="423">
        <f>_xlfn.XLOOKUP(BU1,'Insurance Business Model'!$F1:$BM1,'Insurance Business Model'!$F65:$BM65,0,0)</f>
        <v>9889117.8106271829</v>
      </c>
      <c r="BV33" s="423">
        <f>_xlfn.XLOOKUP(BV1,'Insurance Business Model'!$F1:$BM1,'Insurance Business Model'!$F65:$BM65,0,0)</f>
        <v>10029900.346574046</v>
      </c>
      <c r="BW33" s="423">
        <f>_xlfn.XLOOKUP(BW1,'Insurance Business Model'!$F1:$BM1,'Insurance Business Model'!$F65:$BM65,0,0)</f>
        <v>10169978.969841175</v>
      </c>
      <c r="BX33" s="423">
        <f>_xlfn.XLOOKUP(BX1,'Insurance Business Model'!$F1:$BM1,'Insurance Business Model'!$F65:$BM65,0,0)</f>
        <v>10309357.199991968</v>
      </c>
      <c r="BY33" s="423">
        <f>IF(_xlfn.XLOOKUP(BY1,'Insurance Business Model'!$F1:$BM1,'Insurance Business Model'!$F65:$BM65,0,0)=0,BX33*1.005,_xlfn.XLOOKUP(BY1,'Insurance Business Model'!$F1:$BM1,'Insurance Business Model'!$F65:$BM65,0,0))</f>
        <v>10360903.985991927</v>
      </c>
      <c r="BZ33" s="423">
        <f>IF(_xlfn.XLOOKUP(BZ1,'Insurance Business Model'!$F1:$BM1,'Insurance Business Model'!$F65:$BM65,0,0)=0,BY33*1.005,_xlfn.XLOOKUP(BZ1,'Insurance Business Model'!$F1:$BM1,'Insurance Business Model'!$F65:$BM65,0,0))</f>
        <v>10412708.505921885</v>
      </c>
      <c r="CA33" s="423">
        <f>IF(_xlfn.XLOOKUP(CA1,'Insurance Business Model'!$F1:$BM1,'Insurance Business Model'!$F65:$BM65,0,0)=0,BZ33*1.005,_xlfn.XLOOKUP(CA1,'Insurance Business Model'!$F1:$BM1,'Insurance Business Model'!$F65:$BM65,0,0))</f>
        <v>10464772.048451494</v>
      </c>
      <c r="CB33" s="423">
        <f>IF(_xlfn.XLOOKUP(CB1,'Insurance Business Model'!$F1:$BM1,'Insurance Business Model'!$F65:$BM65,0,0)=0,CA33*1.005,_xlfn.XLOOKUP(CB1,'Insurance Business Model'!$F1:$BM1,'Insurance Business Model'!$F65:$BM65,0,0))</f>
        <v>10517095.908693751</v>
      </c>
      <c r="CC33" s="423">
        <f>IF(_xlfn.XLOOKUP(CC1,'Insurance Business Model'!$F1:$BM1,'Insurance Business Model'!$F65:$BM65,0,0)=0,CB33*1.005,_xlfn.XLOOKUP(CC1,'Insurance Business Model'!$F1:$BM1,'Insurance Business Model'!$F65:$BM65,0,0))</f>
        <v>10569681.388237219</v>
      </c>
      <c r="CD33" s="423">
        <f>IF(_xlfn.XLOOKUP(CD1,'Insurance Business Model'!$F1:$BM1,'Insurance Business Model'!$F65:$BM65,0,0)=0,CC33*1.005,_xlfn.XLOOKUP(CD1,'Insurance Business Model'!$F1:$BM1,'Insurance Business Model'!$F65:$BM65,0,0))</f>
        <v>10622529.795178404</v>
      </c>
    </row>
    <row r="34" spans="1:82" s="144" customFormat="1" ht="12.75" x14ac:dyDescent="0.2">
      <c r="B34" s="137" t="s">
        <v>91</v>
      </c>
      <c r="C34" s="181" t="s">
        <v>40</v>
      </c>
      <c r="D34" s="406"/>
      <c r="E34" s="407">
        <f>_xlfn.XLOOKUP(E1,'Insurance Business Model'!$F1:$BM1,'Insurance Business Model'!$F73:$BM73,0,0)</f>
        <v>0</v>
      </c>
      <c r="F34" s="407">
        <f>_xlfn.XLOOKUP(F1,'Insurance Business Model'!$F1:$BM1,'Insurance Business Model'!$F73:$BM73,0,0)</f>
        <v>0</v>
      </c>
      <c r="G34" s="407">
        <f>_xlfn.XLOOKUP(G1,'Insurance Business Model'!$F1:$BM1,'Insurance Business Model'!$F73:$BM73,0,0)</f>
        <v>0</v>
      </c>
      <c r="H34" s="407">
        <f>_xlfn.XLOOKUP(H1,'Insurance Business Model'!$F1:$BM1,'Insurance Business Model'!$F73:$BM73,0,0)</f>
        <v>0</v>
      </c>
      <c r="I34" s="407">
        <f>_xlfn.XLOOKUP(I1,'Insurance Business Model'!$F1:$BM1,'Insurance Business Model'!$F73:$BM73,0,0)</f>
        <v>0</v>
      </c>
      <c r="J34" s="407">
        <f>_xlfn.XLOOKUP(J1,'Insurance Business Model'!$F1:$BM1,'Insurance Business Model'!$F73:$BM73,0,0)</f>
        <v>0</v>
      </c>
      <c r="K34" s="407">
        <f>_xlfn.XLOOKUP(K1,'Insurance Business Model'!$F1:$BM1,'Insurance Business Model'!$F73:$BM73,0,0)</f>
        <v>0</v>
      </c>
      <c r="L34" s="407">
        <f>_xlfn.XLOOKUP(L1,'Insurance Business Model'!$F1:$BM1,'Insurance Business Model'!$F73:$BM73,0,0)</f>
        <v>0</v>
      </c>
      <c r="M34" s="407">
        <f>_xlfn.XLOOKUP(M1,'Insurance Business Model'!$F1:$BM1,'Insurance Business Model'!$F73:$BM73,0,0)</f>
        <v>0</v>
      </c>
      <c r="N34" s="407">
        <f>_xlfn.XLOOKUP(N1,'Insurance Business Model'!$F1:$BM1,'Insurance Business Model'!$F73:$BM73,0,0)</f>
        <v>0</v>
      </c>
      <c r="O34" s="407">
        <f>_xlfn.XLOOKUP(O1,'Insurance Business Model'!$F1:$BM1,'Insurance Business Model'!$F73:$BM73,0,0)</f>
        <v>0</v>
      </c>
      <c r="P34" s="407">
        <f>_xlfn.XLOOKUP(P1,'Insurance Business Model'!$F1:$BM1,'Insurance Business Model'!$F73:$BM73,0,0)</f>
        <v>0</v>
      </c>
      <c r="Q34" s="407">
        <f>_xlfn.XLOOKUP(Q1,'Insurance Business Model'!$F1:$BM1,'Insurance Business Model'!$F73:$BM73,0,0)</f>
        <v>0</v>
      </c>
      <c r="R34" s="407">
        <f>_xlfn.XLOOKUP(R1,'Insurance Business Model'!$F1:$BM1,'Insurance Business Model'!$F73:$BM73,0,0)</f>
        <v>7119.16653845982</v>
      </c>
      <c r="S34" s="407">
        <f>_xlfn.XLOOKUP(S1,'Insurance Business Model'!$F1:$BM1,'Insurance Business Model'!$F73:$BM73,0,0)</f>
        <v>10457.082707018859</v>
      </c>
      <c r="T34" s="407">
        <f>_xlfn.XLOOKUP(T1,'Insurance Business Model'!$F1:$BM1,'Insurance Business Model'!$F73:$BM73,0,0)</f>
        <v>13922.282801253255</v>
      </c>
      <c r="U34" s="407">
        <f>_xlfn.XLOOKUP(U1,'Insurance Business Model'!$F1:$BM1,'Insurance Business Model'!$F73:$BM73,0,0)</f>
        <v>17513.526368994044</v>
      </c>
      <c r="V34" s="407">
        <f>_xlfn.XLOOKUP(V1,'Insurance Business Model'!$F1:$BM1,'Insurance Business Model'!$F73:$BM73,0,0)</f>
        <v>21229.588709507421</v>
      </c>
      <c r="W34" s="407">
        <f>_xlfn.XLOOKUP(W1,'Insurance Business Model'!$F1:$BM1,'Insurance Business Model'!$F73:$BM73,0,0)</f>
        <v>25069.260754100658</v>
      </c>
      <c r="X34" s="407">
        <f>_xlfn.XLOOKUP(X1,'Insurance Business Model'!$F1:$BM1,'Insurance Business Model'!$F73:$BM73,0,0)</f>
        <v>29031.348947910239</v>
      </c>
      <c r="Y34" s="407">
        <f>_xlfn.XLOOKUP(Y1,'Insurance Business Model'!$F1:$BM1,'Insurance Business Model'!$F73:$BM73,0,0)</f>
        <v>33114.675132863755</v>
      </c>
      <c r="Z34" s="407">
        <f>_xlfn.XLOOKUP(Z1,'Insurance Business Model'!$F1:$BM1,'Insurance Business Model'!$F73:$BM73,0,0)</f>
        <v>37318.076431806803</v>
      </c>
      <c r="AA34" s="407">
        <f>_xlfn.XLOOKUP(AA1,'Insurance Business Model'!$F1:$BM1,'Insurance Business Model'!$F73:$BM73,0,0)</f>
        <v>41640.405133786524</v>
      </c>
      <c r="AB34" s="407">
        <f>_xlfn.XLOOKUP(AB1,'Insurance Business Model'!$F1:$BM1,'Insurance Business Model'!$F73:$BM73,0,0)</f>
        <v>46080.528580483398</v>
      </c>
      <c r="AC34" s="407">
        <f>_xlfn.XLOOKUP(AC1,'Insurance Business Model'!$F1:$BM1,'Insurance Business Model'!$F73:$BM73,0,0)</f>
        <v>49844.159527048338</v>
      </c>
      <c r="AD34" s="407">
        <f>_xlfn.XLOOKUP(AD1,'Insurance Business Model'!$F1:$BM1,'Insurance Business Model'!$F73:$BM73,0,0)</f>
        <v>52801.240075448986</v>
      </c>
      <c r="AE34" s="407">
        <f>_xlfn.XLOOKUP(AE1,'Insurance Business Model'!$F1:$BM1,'Insurance Business Model'!$F73:$BM73,0,0)</f>
        <v>55889.029531778084</v>
      </c>
      <c r="AF34" s="407">
        <f>_xlfn.XLOOKUP(AF1,'Insurance Business Model'!$F1:$BM1,'Insurance Business Model'!$F73:$BM73,0,0)</f>
        <v>59106.301537828404</v>
      </c>
      <c r="AG34" s="407">
        <f>_xlfn.XLOOKUP(AG1,'Insurance Business Model'!$F1:$BM1,'Insurance Business Model'!$F73:$BM73,0,0)</f>
        <v>62451.84629619334</v>
      </c>
      <c r="AH34" s="407">
        <f>_xlfn.XLOOKUP(AH1,'Insurance Business Model'!$F1:$BM1,'Insurance Business Model'!$F73:$BM73,0,0)</f>
        <v>65924.470448214386</v>
      </c>
      <c r="AI34" s="407">
        <f>_xlfn.XLOOKUP(AI1,'Insurance Business Model'!$F1:$BM1,'Insurance Business Model'!$F73:$BM73,0,0)</f>
        <v>69522.996953175039</v>
      </c>
      <c r="AJ34" s="407">
        <f>_xlfn.XLOOKUP(AJ1,'Insurance Business Model'!$F1:$BM1,'Insurance Business Model'!$F73:$BM73,0,0)</f>
        <v>73252.353007482248</v>
      </c>
      <c r="AK34" s="407">
        <f>_xlfn.XLOOKUP(AK1,'Insurance Business Model'!$F1:$BM1,'Insurance Business Model'!$F73:$BM73,0,0)</f>
        <v>77106.538637923484</v>
      </c>
      <c r="AL34" s="407">
        <f>_xlfn.XLOOKUP(AL1,'Insurance Business Model'!$F1:$BM1,'Insurance Business Model'!$F73:$BM73,0,0)</f>
        <v>81084.428355474301</v>
      </c>
      <c r="AM34" s="407">
        <f>_xlfn.XLOOKUP(AM1,'Insurance Business Model'!$F1:$BM1,'Insurance Business Model'!$F73:$BM73,0,0)</f>
        <v>85184.912572622517</v>
      </c>
      <c r="AN34" s="407">
        <f>_xlfn.XLOOKUP(AN1,'Insurance Business Model'!$F1:$BM1,'Insurance Business Model'!$F73:$BM73,0,0)</f>
        <v>89406.897488922972</v>
      </c>
      <c r="AO34" s="407">
        <f>_xlfn.XLOOKUP(AO1,'Insurance Business Model'!$F1:$BM1,'Insurance Business Model'!$F73:$BM73,0,0)</f>
        <v>95925.144269406665</v>
      </c>
      <c r="AP34" s="407">
        <f>_xlfn.XLOOKUP(AP1,'Insurance Business Model'!$F1:$BM1,'Insurance Business Model'!$F73:$BM73,0,0)</f>
        <v>100939.6366211517</v>
      </c>
      <c r="AQ34" s="407">
        <f>_xlfn.XLOOKUP(AQ1,'Insurance Business Model'!$F1:$BM1,'Insurance Business Model'!$F73:$BM73,0,0)</f>
        <v>106086.85265431012</v>
      </c>
      <c r="AR34" s="407">
        <f>_xlfn.XLOOKUP(AR1,'Insurance Business Model'!$F1:$BM1,'Insurance Business Model'!$F73:$BM73,0,0)</f>
        <v>111365.63105138106</v>
      </c>
      <c r="AS34" s="407">
        <f>_xlfn.XLOOKUP(AS1,'Insurance Business Model'!$F1:$BM1,'Insurance Business Model'!$F73:$BM73,0,0)</f>
        <v>116774.82760938531</v>
      </c>
      <c r="AT34" s="407">
        <f>_xlfn.XLOOKUP(AT1,'Insurance Business Model'!$F1:$BM1,'Insurance Business Model'!$F73:$BM73,0,0)</f>
        <v>122313.31511903324</v>
      </c>
      <c r="AU34" s="407">
        <f>_xlfn.XLOOKUP(AU1,'Insurance Business Model'!$F1:$BM1,'Insurance Business Model'!$F73:$BM73,0,0)</f>
        <v>127982.65891654548</v>
      </c>
      <c r="AV34" s="407">
        <f>_xlfn.XLOOKUP(AV1,'Insurance Business Model'!$F1:$BM1,'Insurance Business Model'!$F73:$BM73,0,0)</f>
        <v>133779.26950148333</v>
      </c>
      <c r="AW34" s="407">
        <f>_xlfn.XLOOKUP(AW1,'Insurance Business Model'!$F1:$BM1,'Insurance Business Model'!$F73:$BM73,0,0)</f>
        <v>139702.07048320334</v>
      </c>
      <c r="AX34" s="407">
        <f>_xlfn.XLOOKUP(AX1,'Insurance Business Model'!$F1:$BM1,'Insurance Business Model'!$F73:$BM73,0,0)</f>
        <v>145750.00200235</v>
      </c>
      <c r="AY34" s="407">
        <f>_xlfn.XLOOKUP(AY1,'Insurance Business Model'!$F1:$BM1,'Insurance Business Model'!$F73:$BM73,0,0)</f>
        <v>151922.02061642607</v>
      </c>
      <c r="AZ34" s="407">
        <f>_xlfn.XLOOKUP(AZ1,'Insurance Business Model'!$F1:$BM1,'Insurance Business Model'!$F73:$BM73,0,0)</f>
        <v>158217.09918660994</v>
      </c>
      <c r="BA34" s="407">
        <f>_xlfn.XLOOKUP(BA1,'Insurance Business Model'!$F1:$BM1,'Insurance Business Model'!$F73:$BM73,0,0)</f>
        <v>167633.68029109662</v>
      </c>
      <c r="BB34" s="407">
        <f>_xlfn.XLOOKUP(BB1,'Insurance Business Model'!$F1:$BM1,'Insurance Business Model'!$F73:$BM73,0,0)</f>
        <v>174894.52459953938</v>
      </c>
      <c r="BC34" s="407">
        <f>_xlfn.XLOOKUP(BC1,'Insurance Business Model'!$F1:$BM1,'Insurance Business Model'!$F73:$BM73,0,0)</f>
        <v>182289.5277100415</v>
      </c>
      <c r="BD34" s="407">
        <f>_xlfn.XLOOKUP(BD1,'Insurance Business Model'!$F1:$BM1,'Insurance Business Model'!$F73:$BM73,0,0)</f>
        <v>189817.6214467255</v>
      </c>
      <c r="BE34" s="407">
        <f>_xlfn.XLOOKUP(BE1,'Insurance Business Model'!$F1:$BM1,'Insurance Business Model'!$F73:$BM73,0,0)</f>
        <v>197477.75516868482</v>
      </c>
      <c r="BF34" s="407">
        <f>_xlfn.XLOOKUP(BF1,'Insurance Business Model'!$F1:$BM1,'Insurance Business Model'!$F73:$BM73,0,0)</f>
        <v>205268.89565252425</v>
      </c>
      <c r="BG34" s="407">
        <f>_xlfn.XLOOKUP(BG1,'Insurance Business Model'!$F1:$BM1,'Insurance Business Model'!$F73:$BM73,0,0)</f>
        <v>213194.56701248413</v>
      </c>
      <c r="BH34" s="407">
        <f>_xlfn.XLOOKUP(BH1,'Insurance Business Model'!$F1:$BM1,'Insurance Business Model'!$F73:$BM73,0,0)</f>
        <v>221249.41488792424</v>
      </c>
      <c r="BI34" s="407">
        <f>_xlfn.XLOOKUP(BI1,'Insurance Business Model'!$F1:$BM1,'Insurance Business Model'!$F73:$BM73,0,0)</f>
        <v>229432.45824768642</v>
      </c>
      <c r="BJ34" s="407">
        <f>_xlfn.XLOOKUP(BJ1,'Insurance Business Model'!$F1:$BM1,'Insurance Business Model'!$F73:$BM73,0,0)</f>
        <v>237742.73302991624</v>
      </c>
      <c r="BK34" s="407">
        <f>_xlfn.XLOOKUP(BK1,'Insurance Business Model'!$F1:$BM1,'Insurance Business Model'!$F73:$BM73,0,0)</f>
        <v>246179.29203117394</v>
      </c>
      <c r="BL34" s="407">
        <f>_xlfn.XLOOKUP(BL1,'Insurance Business Model'!$F1:$BM1,'Insurance Business Model'!$F73:$BM73,0,0)</f>
        <v>254741.20479682487</v>
      </c>
      <c r="BM34" s="407">
        <f>_xlfn.XLOOKUP(BM1,'Insurance Business Model'!$F1:$BM1,'Insurance Business Model'!$F73:$BM73,0,0)</f>
        <v>267195.80424999923</v>
      </c>
      <c r="BN34" s="407">
        <f>_xlfn.XLOOKUP(BN1,'Insurance Business Model'!$F1:$BM1,'Insurance Business Model'!$F73:$BM73,0,0)</f>
        <v>276869.72120836494</v>
      </c>
      <c r="BO34" s="407">
        <f>_xlfn.XLOOKUP(BO1,'Insurance Business Model'!$F1:$BM1,'Insurance Business Model'!$F73:$BM73,0,0)</f>
        <v>286677.88810525025</v>
      </c>
      <c r="BP34" s="407">
        <f>_xlfn.XLOOKUP(BP1,'Insurance Business Model'!$F1:$BM1,'Insurance Business Model'!$F73:$BM73,0,0)</f>
        <v>296619.35135290027</v>
      </c>
      <c r="BQ34" s="407">
        <f>_xlfn.XLOOKUP(BQ1,'Insurance Business Model'!$F1:$BM1,'Insurance Business Model'!$F73:$BM73,0,0)</f>
        <v>306693.17517093779</v>
      </c>
      <c r="BR34" s="407">
        <f>_xlfn.XLOOKUP(BR1,'Insurance Business Model'!$F1:$BM1,'Insurance Business Model'!$F73:$BM73,0,0)</f>
        <v>300017.03984645102</v>
      </c>
      <c r="BS34" s="407">
        <f>_xlfn.XLOOKUP(BS1,'Insurance Business Model'!$F1:$BM1,'Insurance Business Model'!$F73:$BM73,0,0)</f>
        <v>310051.33968528034</v>
      </c>
      <c r="BT34" s="407">
        <f>_xlfn.XLOOKUP(BT1,'Insurance Business Model'!$F1:$BM1,'Insurance Business Model'!$F73:$BM73,0,0)</f>
        <v>320218.38105246512</v>
      </c>
      <c r="BU34" s="407">
        <f>_xlfn.XLOOKUP(BU1,'Insurance Business Model'!$F1:$BM1,'Insurance Business Model'!$F73:$BM73,0,0)</f>
        <v>330512.75052187662</v>
      </c>
      <c r="BV34" s="407">
        <f>_xlfn.XLOOKUP(BV1,'Insurance Business Model'!$F1:$BM1,'Insurance Business Model'!$F73:$BM73,0,0)</f>
        <v>340933.66498160973</v>
      </c>
      <c r="BW34" s="407">
        <f>_xlfn.XLOOKUP(BW1,'Insurance Business Model'!$F1:$BM1,'Insurance Business Model'!$F73:$BM73,0,0)</f>
        <v>351480.35783991811</v>
      </c>
      <c r="BX34" s="407">
        <f>_xlfn.XLOOKUP(BX1,'Insurance Business Model'!$F1:$BM1,'Insurance Business Model'!$F73:$BM73,0,0)</f>
        <v>362152.07892748283</v>
      </c>
      <c r="BY34" s="407">
        <f>IF(_xlfn.XLOOKUP(BY1,'Insurance Business Model'!$F1:$BM1,'Insurance Business Model'!$F73:$BM73,0,0)=0,BX34,_xlfn.XLOOKUP(BY1,'Insurance Business Model'!$F1:$BM1,'Insurance Business Model'!$F73:$BM73,0,0))</f>
        <v>362152.07892748283</v>
      </c>
      <c r="BZ34" s="407">
        <f>IF(_xlfn.XLOOKUP(BZ1,'Insurance Business Model'!$F1:$BM1,'Insurance Business Model'!$F73:$BM73,0,0)=0,BY34,_xlfn.XLOOKUP(BZ1,'Insurance Business Model'!$F1:$BM1,'Insurance Business Model'!$F73:$BM73,0,0))</f>
        <v>362152.07892748283</v>
      </c>
      <c r="CA34" s="407">
        <f>IF(_xlfn.XLOOKUP(CA1,'Insurance Business Model'!$F1:$BM1,'Insurance Business Model'!$F73:$BM73,0,0)=0,BZ34,_xlfn.XLOOKUP(CA1,'Insurance Business Model'!$F1:$BM1,'Insurance Business Model'!$F73:$BM73,0,0))</f>
        <v>362152.07892748283</v>
      </c>
      <c r="CB34" s="407">
        <f>IF(_xlfn.XLOOKUP(CB1,'Insurance Business Model'!$F1:$BM1,'Insurance Business Model'!$F73:$BM73,0,0)=0,CA34,_xlfn.XLOOKUP(CB1,'Insurance Business Model'!$F1:$BM1,'Insurance Business Model'!$F73:$BM73,0,0))</f>
        <v>362152.07892748283</v>
      </c>
      <c r="CC34" s="407">
        <f>IF(_xlfn.XLOOKUP(CC1,'Insurance Business Model'!$F1:$BM1,'Insurance Business Model'!$F73:$BM73,0,0)=0,CB34,_xlfn.XLOOKUP(CC1,'Insurance Business Model'!$F1:$BM1,'Insurance Business Model'!$F73:$BM73,0,0))</f>
        <v>362152.07892748283</v>
      </c>
      <c r="CD34" s="407">
        <f>IF(_xlfn.XLOOKUP(CD1,'Insurance Business Model'!$F1:$BM1,'Insurance Business Model'!$F73:$BM73,0,0)=0,CC34,_xlfn.XLOOKUP(CD1,'Insurance Business Model'!$F1:$BM1,'Insurance Business Model'!$F73:$BM73,0,0))</f>
        <v>362152.07892748283</v>
      </c>
    </row>
    <row r="35" spans="1:82" s="160" customFormat="1" ht="12.75" x14ac:dyDescent="0.2">
      <c r="B35" s="161"/>
      <c r="D35" s="408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  <c r="BR35" s="410"/>
      <c r="BS35" s="410"/>
      <c r="BT35" s="410"/>
      <c r="BU35" s="410"/>
      <c r="BV35" s="410"/>
      <c r="BW35" s="410"/>
      <c r="BX35" s="410"/>
      <c r="BY35" s="410"/>
      <c r="BZ35" s="410"/>
      <c r="CA35" s="410"/>
      <c r="CB35" s="410"/>
      <c r="CC35" s="410"/>
      <c r="CD35" s="410"/>
    </row>
    <row r="36" spans="1:82" customFormat="1" ht="12.75" x14ac:dyDescent="0.2">
      <c r="B36" s="9" t="s">
        <v>99</v>
      </c>
      <c r="C36" s="9"/>
      <c r="D36" s="411"/>
      <c r="E36" s="411">
        <f t="shared" ref="E36:AJ36" si="41">SUM(E30:E35)</f>
        <v>0</v>
      </c>
      <c r="F36" s="411">
        <f t="shared" si="41"/>
        <v>0</v>
      </c>
      <c r="G36" s="411">
        <f t="shared" si="41"/>
        <v>0</v>
      </c>
      <c r="H36" s="411">
        <f t="shared" si="41"/>
        <v>0</v>
      </c>
      <c r="I36" s="411">
        <f t="shared" si="41"/>
        <v>0</v>
      </c>
      <c r="J36" s="411">
        <f t="shared" si="41"/>
        <v>0</v>
      </c>
      <c r="K36" s="411">
        <f t="shared" si="41"/>
        <v>0</v>
      </c>
      <c r="L36" s="411">
        <f t="shared" si="41"/>
        <v>0</v>
      </c>
      <c r="M36" s="411">
        <f>SUM(M30:M35)</f>
        <v>0</v>
      </c>
      <c r="N36" s="411">
        <f t="shared" si="41"/>
        <v>0</v>
      </c>
      <c r="O36" s="411">
        <f t="shared" si="41"/>
        <v>0</v>
      </c>
      <c r="P36" s="411">
        <f t="shared" si="41"/>
        <v>0</v>
      </c>
      <c r="Q36" s="411">
        <f t="shared" si="41"/>
        <v>0</v>
      </c>
      <c r="R36" s="411">
        <f t="shared" si="41"/>
        <v>794775.30528845976</v>
      </c>
      <c r="S36" s="411">
        <f t="shared" si="41"/>
        <v>932206.16851326881</v>
      </c>
      <c r="T36" s="411">
        <f t="shared" si="41"/>
        <v>1069093.8509284721</v>
      </c>
      <c r="U36" s="411">
        <f t="shared" si="41"/>
        <v>1205440.4644055767</v>
      </c>
      <c r="V36" s="411">
        <f t="shared" si="41"/>
        <v>1341248.1198059074</v>
      </c>
      <c r="W36" s="411">
        <f t="shared" si="41"/>
        <v>1476518.9269450186</v>
      </c>
      <c r="X36" s="411">
        <f t="shared" si="41"/>
        <v>1611254.9945578736</v>
      </c>
      <c r="Y36" s="411">
        <f t="shared" si="41"/>
        <v>1745458.4302647773</v>
      </c>
      <c r="Z36" s="411">
        <f t="shared" si="41"/>
        <v>1879131.3405380608</v>
      </c>
      <c r="AA36" s="411">
        <f t="shared" si="41"/>
        <v>2012275.830669509</v>
      </c>
      <c r="AB36" s="411">
        <f t="shared" si="41"/>
        <v>2144894.0047385278</v>
      </c>
      <c r="AC36" s="411">
        <f t="shared" si="41"/>
        <v>2542708.1357330377</v>
      </c>
      <c r="AD36" s="411">
        <f t="shared" si="41"/>
        <v>2688470.0651504085</v>
      </c>
      <c r="AE36" s="411">
        <f t="shared" si="41"/>
        <v>2833648.6792313629</v>
      </c>
      <c r="AF36" s="411">
        <f t="shared" si="41"/>
        <v>2978246.3217389151</v>
      </c>
      <c r="AG36" s="411">
        <f t="shared" si="41"/>
        <v>3122265.3351462749</v>
      </c>
      <c r="AH36" s="411">
        <f t="shared" si="41"/>
        <v>3265708.0606040452</v>
      </c>
      <c r="AI36" s="411">
        <f t="shared" si="41"/>
        <v>3408576.8379082265</v>
      </c>
      <c r="AJ36" s="411">
        <f t="shared" si="41"/>
        <v>3550894.366157759</v>
      </c>
      <c r="AK36" s="411">
        <f t="shared" ref="AK36:BL36" si="42">SUM(AK30:AK35)</f>
        <v>3692632.3650024487</v>
      </c>
      <c r="AL36" s="411">
        <f t="shared" si="42"/>
        <v>3833804.6488681771</v>
      </c>
      <c r="AM36" s="411">
        <f t="shared" si="42"/>
        <v>3974413.5552627617</v>
      </c>
      <c r="AN36" s="411">
        <f t="shared" si="42"/>
        <v>4114461.4202456111</v>
      </c>
      <c r="AO36" s="411">
        <f t="shared" si="42"/>
        <v>4708341.9787118463</v>
      </c>
      <c r="AP36" s="411">
        <f t="shared" si="42"/>
        <v>4862804.351171379</v>
      </c>
      <c r="AQ36" s="411">
        <f t="shared" si="42"/>
        <v>5016652.2079117866</v>
      </c>
      <c r="AR36" s="411">
        <f t="shared" si="42"/>
        <v>5169888.1238125693</v>
      </c>
      <c r="AS36" s="411">
        <f t="shared" si="42"/>
        <v>5322514.6721867686</v>
      </c>
      <c r="AT36" s="411">
        <f t="shared" si="42"/>
        <v>5474534.42475353</v>
      </c>
      <c r="AU36" s="411">
        <f t="shared" si="42"/>
        <v>5625958.9000617452</v>
      </c>
      <c r="AV36" s="411">
        <f t="shared" si="42"/>
        <v>5776775.9994409569</v>
      </c>
      <c r="AW36" s="411">
        <f t="shared" si="42"/>
        <v>5926994.1867729798</v>
      </c>
      <c r="AX36" s="411">
        <f t="shared" si="42"/>
        <v>6076616.0277106771</v>
      </c>
      <c r="AY36" s="411">
        <f t="shared" si="42"/>
        <v>6225644.0861962121</v>
      </c>
      <c r="AZ36" s="411">
        <f t="shared" si="42"/>
        <v>6374080.9244384952</v>
      </c>
      <c r="BA36" s="411">
        <f t="shared" si="42"/>
        <v>7152005.5643454175</v>
      </c>
      <c r="BB36" s="411">
        <f t="shared" si="42"/>
        <v>7314105.9910715874</v>
      </c>
      <c r="BC36" s="411">
        <f t="shared" si="42"/>
        <v>7475555.8740173299</v>
      </c>
      <c r="BD36" s="411">
        <f t="shared" si="42"/>
        <v>7636368.5731900772</v>
      </c>
      <c r="BE36" s="411">
        <f t="shared" si="42"/>
        <v>7796546.8893209212</v>
      </c>
      <c r="BF36" s="411">
        <f t="shared" si="42"/>
        <v>7956093.621301597</v>
      </c>
      <c r="BG36" s="411">
        <f t="shared" si="42"/>
        <v>8115026.7497515213</v>
      </c>
      <c r="BH36" s="411">
        <f t="shared" si="42"/>
        <v>8273323.7796008671</v>
      </c>
      <c r="BI36" s="411">
        <f t="shared" si="42"/>
        <v>8430997.794024663</v>
      </c>
      <c r="BJ36" s="411">
        <f t="shared" si="42"/>
        <v>8588051.585015608</v>
      </c>
      <c r="BK36" s="411">
        <f t="shared" si="42"/>
        <v>8744487.9426445384</v>
      </c>
      <c r="BL36" s="411">
        <f t="shared" si="42"/>
        <v>8900309.6550447214</v>
      </c>
      <c r="BM36" s="411">
        <f t="shared" ref="BM36:CD36" si="43">SUM(BM30:BM35)</f>
        <v>9851024.0604792237</v>
      </c>
      <c r="BN36" s="411">
        <f t="shared" si="43"/>
        <v>10019768.493306443</v>
      </c>
      <c r="BO36" s="411">
        <f t="shared" si="43"/>
        <v>10187851.823492836</v>
      </c>
      <c r="BP36" s="411">
        <f t="shared" si="43"/>
        <v>10355277.074213548</v>
      </c>
      <c r="BQ36" s="411">
        <f t="shared" si="43"/>
        <v>10522047.266567284</v>
      </c>
      <c r="BR36" s="411">
        <f t="shared" si="43"/>
        <v>10671284.017935816</v>
      </c>
      <c r="BS36" s="411">
        <f t="shared" si="43"/>
        <v>10836466.399203155</v>
      </c>
      <c r="BT36" s="411">
        <f t="shared" si="43"/>
        <v>11001003.50851371</v>
      </c>
      <c r="BU36" s="411">
        <f t="shared" si="43"/>
        <v>11164886.431290006</v>
      </c>
      <c r="BV36" s="411">
        <f t="shared" si="43"/>
        <v>11328127.95629009</v>
      </c>
      <c r="BW36" s="411">
        <f t="shared" si="43"/>
        <v>11490731.156636048</v>
      </c>
      <c r="BX36" s="411">
        <f t="shared" si="43"/>
        <v>11652699.102673823</v>
      </c>
      <c r="BY36" s="411">
        <f t="shared" si="43"/>
        <v>11704248.517975891</v>
      </c>
      <c r="BZ36" s="411">
        <f t="shared" si="43"/>
        <v>11756055.680354467</v>
      </c>
      <c r="CA36" s="411">
        <f t="shared" si="43"/>
        <v>11808121.878544938</v>
      </c>
      <c r="CB36" s="411">
        <f t="shared" si="43"/>
        <v>11860448.40772636</v>
      </c>
      <c r="CC36" s="411">
        <f t="shared" si="43"/>
        <v>11913036.56955369</v>
      </c>
      <c r="CD36" s="411">
        <f t="shared" si="43"/>
        <v>11965887.672190156</v>
      </c>
    </row>
    <row r="37" spans="1:82" x14ac:dyDescent="0.2"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12"/>
      <c r="Z37" s="412"/>
      <c r="AA37" s="412"/>
      <c r="AB37" s="412"/>
      <c r="AC37" s="412"/>
      <c r="AD37" s="412"/>
      <c r="AE37" s="412"/>
      <c r="AF37" s="412"/>
      <c r="AG37" s="412"/>
      <c r="AH37" s="412"/>
      <c r="AI37" s="412"/>
      <c r="AJ37" s="412"/>
      <c r="AK37" s="412"/>
      <c r="AL37" s="412"/>
      <c r="AM37" s="412"/>
      <c r="AN37" s="412"/>
      <c r="AO37" s="412"/>
      <c r="AP37" s="412"/>
      <c r="AQ37" s="412"/>
      <c r="AR37" s="412"/>
      <c r="AS37" s="412"/>
      <c r="AT37" s="412"/>
      <c r="AU37" s="412"/>
      <c r="AV37" s="412"/>
      <c r="AW37" s="412"/>
      <c r="AX37" s="412"/>
      <c r="AY37" s="412"/>
      <c r="AZ37" s="412"/>
      <c r="BA37" s="412"/>
      <c r="BB37" s="412"/>
      <c r="BC37" s="412"/>
      <c r="BD37" s="412"/>
      <c r="BE37" s="412"/>
      <c r="BF37" s="412"/>
      <c r="BG37" s="412"/>
      <c r="BH37" s="412"/>
      <c r="BI37" s="412"/>
      <c r="BJ37" s="412"/>
      <c r="BK37" s="412"/>
      <c r="BL37" s="412"/>
      <c r="BM37" s="412"/>
      <c r="BN37" s="412"/>
      <c r="BO37" s="412"/>
      <c r="BP37" s="412"/>
      <c r="BQ37" s="412"/>
      <c r="BR37" s="412"/>
      <c r="BS37" s="412"/>
      <c r="BT37" s="412"/>
      <c r="BU37" s="412"/>
      <c r="BV37" s="412"/>
      <c r="BW37" s="412"/>
      <c r="BX37" s="412"/>
      <c r="BY37" s="412"/>
      <c r="BZ37" s="412"/>
      <c r="CA37" s="412"/>
      <c r="CB37" s="412"/>
      <c r="CC37" s="412"/>
      <c r="CD37" s="412"/>
    </row>
    <row r="38" spans="1:82" x14ac:dyDescent="0.2">
      <c r="B38" s="129" t="s">
        <v>0</v>
      </c>
      <c r="C38" s="180"/>
      <c r="D38" s="417"/>
      <c r="E38" s="417">
        <f>_xlfn.XLOOKUP(E1,PersonnelCosts!$D1:$BL1,PersonnelCosts!$D46:$BL46,0,0)</f>
        <v>0</v>
      </c>
      <c r="F38" s="417">
        <f>_xlfn.XLOOKUP(F1,PersonnelCosts!$D1:$BL1,PersonnelCosts!$D46:$BL46,0,0)</f>
        <v>0</v>
      </c>
      <c r="G38" s="417">
        <f>_xlfn.XLOOKUP(G1,PersonnelCosts!$D1:$BL1,PersonnelCosts!$D46:$BL46,0,0)</f>
        <v>0</v>
      </c>
      <c r="H38" s="417">
        <f>_xlfn.XLOOKUP(H1,PersonnelCosts!$D1:$BL1,PersonnelCosts!$D46:$BL46,0,0)</f>
        <v>0</v>
      </c>
      <c r="I38" s="417">
        <f>_xlfn.XLOOKUP(I1,PersonnelCosts!$D1:$BL1,PersonnelCosts!$D46:$BL46,0,0)</f>
        <v>0</v>
      </c>
      <c r="J38" s="417">
        <f>_xlfn.XLOOKUP(J1,PersonnelCosts!$D1:$BL1,PersonnelCosts!$D46:$BL46,0,0)</f>
        <v>0</v>
      </c>
      <c r="K38" s="417">
        <f>_xlfn.XLOOKUP(K1,PersonnelCosts!$D1:$BL1,PersonnelCosts!$D46:$BL46,0,0)</f>
        <v>0</v>
      </c>
      <c r="L38" s="417">
        <f>_xlfn.XLOOKUP(L1,PersonnelCosts!$D1:$BL1,PersonnelCosts!$D46:$BL46,0,0)</f>
        <v>0</v>
      </c>
      <c r="M38" s="417">
        <f>_xlfn.XLOOKUP(M1,PersonnelCosts!$D1:$BL1,PersonnelCosts!$D46:$BL46,0,0)</f>
        <v>0</v>
      </c>
      <c r="N38" s="417">
        <f>_xlfn.XLOOKUP(N1,PersonnelCosts!$D1:$BL1,PersonnelCosts!$D46:$BL46,0,0)</f>
        <v>0</v>
      </c>
      <c r="O38" s="417">
        <f>_xlfn.XLOOKUP(O1,PersonnelCosts!$D1:$BL1,PersonnelCosts!$D46:$BL46,0,0)</f>
        <v>0</v>
      </c>
      <c r="P38" s="417">
        <f>_xlfn.XLOOKUP(P1,PersonnelCosts!$D1:$BL1,PersonnelCosts!$D46:$BL46,0,0)</f>
        <v>0</v>
      </c>
      <c r="Q38" s="417">
        <f>_xlfn.XLOOKUP(Q1,PersonnelCosts!$D1:$BL1,PersonnelCosts!$D46:$BL46,0,0)</f>
        <v>0</v>
      </c>
      <c r="R38" s="417">
        <f>_xlfn.XLOOKUP(R1,PersonnelCosts!$D1:$BL1,PersonnelCosts!$D46:$BL46,0,0)</f>
        <v>65130.583333333336</v>
      </c>
      <c r="S38" s="417">
        <f>_xlfn.XLOOKUP(S1,PersonnelCosts!$D1:$BL1,PersonnelCosts!$D46:$BL46,0,0)</f>
        <v>65130.583333333336</v>
      </c>
      <c r="T38" s="417">
        <f>_xlfn.XLOOKUP(T1,PersonnelCosts!$D1:$BL1,PersonnelCosts!$D46:$BL46,0,0)</f>
        <v>65130.583333333336</v>
      </c>
      <c r="U38" s="417">
        <f>_xlfn.XLOOKUP(U1,PersonnelCosts!$D1:$BL1,PersonnelCosts!$D46:$BL46,0,0)</f>
        <v>65130.583333333336</v>
      </c>
      <c r="V38" s="417">
        <f>_xlfn.XLOOKUP(V1,PersonnelCosts!$D1:$BL1,PersonnelCosts!$D46:$BL46,0,0)</f>
        <v>79130.583333333343</v>
      </c>
      <c r="W38" s="417">
        <f>_xlfn.XLOOKUP(W1,PersonnelCosts!$D1:$BL1,PersonnelCosts!$D46:$BL46,0,0)</f>
        <v>65130.583333333336</v>
      </c>
      <c r="X38" s="417">
        <f>_xlfn.XLOOKUP(X1,PersonnelCosts!$D1:$BL1,PersonnelCosts!$D46:$BL46,0,0)</f>
        <v>73921.250000000015</v>
      </c>
      <c r="Y38" s="417">
        <f>_xlfn.XLOOKUP(Y1,PersonnelCosts!$D1:$BL1,PersonnelCosts!$D46:$BL46,0,0)</f>
        <v>87921.250000000015</v>
      </c>
      <c r="Z38" s="417">
        <f>_xlfn.XLOOKUP(Z1,PersonnelCosts!$D1:$BL1,PersonnelCosts!$D46:$BL46,0,0)</f>
        <v>84671.250000000015</v>
      </c>
      <c r="AA38" s="417">
        <f>_xlfn.XLOOKUP(AA1,PersonnelCosts!$D1:$BL1,PersonnelCosts!$D46:$BL46,0,0)</f>
        <v>74171.250000000015</v>
      </c>
      <c r="AB38" s="417">
        <f>_xlfn.XLOOKUP(AB1,PersonnelCosts!$D1:$BL1,PersonnelCosts!$D46:$BL46,0,0)</f>
        <v>88171.250000000015</v>
      </c>
      <c r="AC38" s="417">
        <f>_xlfn.XLOOKUP(AC1,PersonnelCosts!$D1:$BL1,PersonnelCosts!$D46:$BL46,0,0)</f>
        <v>74671.250000000015</v>
      </c>
      <c r="AD38" s="417">
        <f>_xlfn.XLOOKUP(AD1,PersonnelCosts!$D1:$BL1,PersonnelCosts!$D46:$BL46,0,0)</f>
        <v>77867.3125</v>
      </c>
      <c r="AE38" s="417">
        <f>_xlfn.XLOOKUP(AE1,PersonnelCosts!$D1:$BL1,PersonnelCosts!$D46:$BL46,0,0)</f>
        <v>91867.3125</v>
      </c>
      <c r="AF38" s="417">
        <f>_xlfn.XLOOKUP(AF1,PersonnelCosts!$D1:$BL1,PersonnelCosts!$D46:$BL46,0,0)</f>
        <v>78367.3125</v>
      </c>
      <c r="AG38" s="417">
        <f>_xlfn.XLOOKUP(AG1,PersonnelCosts!$D1:$BL1,PersonnelCosts!$D46:$BL46,0,0)</f>
        <v>77867.3125</v>
      </c>
      <c r="AH38" s="417">
        <f>_xlfn.XLOOKUP(AH1,PersonnelCosts!$D1:$BL1,PersonnelCosts!$D46:$BL46,0,0)</f>
        <v>91867.3125</v>
      </c>
      <c r="AI38" s="417">
        <f>_xlfn.XLOOKUP(AI1,PersonnelCosts!$D1:$BL1,PersonnelCosts!$D46:$BL46,0,0)</f>
        <v>78367.3125</v>
      </c>
      <c r="AJ38" s="417">
        <f>_xlfn.XLOOKUP(AJ1,PersonnelCosts!$D1:$BL1,PersonnelCosts!$D46:$BL46,0,0)</f>
        <v>77867.3125</v>
      </c>
      <c r="AK38" s="417">
        <f>_xlfn.XLOOKUP(AK1,PersonnelCosts!$D1:$BL1,PersonnelCosts!$D46:$BL46,0,0)</f>
        <v>91867.3125</v>
      </c>
      <c r="AL38" s="417">
        <f>_xlfn.XLOOKUP(AL1,PersonnelCosts!$D1:$BL1,PersonnelCosts!$D46:$BL46,0,0)</f>
        <v>88367.3125</v>
      </c>
      <c r="AM38" s="417">
        <f>_xlfn.XLOOKUP(AM1,PersonnelCosts!$D1:$BL1,PersonnelCosts!$D46:$BL46,0,0)</f>
        <v>77867.3125</v>
      </c>
      <c r="AN38" s="417">
        <f>_xlfn.XLOOKUP(AN1,PersonnelCosts!$D1:$BL1,PersonnelCosts!$D46:$BL46,0,0)</f>
        <v>91867.3125</v>
      </c>
      <c r="AO38" s="417">
        <f>_xlfn.XLOOKUP(AO1,PersonnelCosts!$D1:$BL1,PersonnelCosts!$D46:$BL46,0,0)</f>
        <v>78367.3125</v>
      </c>
      <c r="AP38" s="417">
        <f>_xlfn.XLOOKUP(AP1,PersonnelCosts!$D1:$BL1,PersonnelCosts!$D46:$BL46,0,0)</f>
        <v>81748.178125000006</v>
      </c>
      <c r="AQ38" s="417">
        <f>_xlfn.XLOOKUP(AQ1,PersonnelCosts!$D1:$BL1,PersonnelCosts!$D46:$BL46,0,0)</f>
        <v>95748.178125000006</v>
      </c>
      <c r="AR38" s="417">
        <f>_xlfn.XLOOKUP(AR1,PersonnelCosts!$D1:$BL1,PersonnelCosts!$D46:$BL46,0,0)</f>
        <v>82248.178125000006</v>
      </c>
      <c r="AS38" s="417">
        <f>_xlfn.XLOOKUP(AS1,PersonnelCosts!$D1:$BL1,PersonnelCosts!$D46:$BL46,0,0)</f>
        <v>81748.178125000006</v>
      </c>
      <c r="AT38" s="417">
        <f>_xlfn.XLOOKUP(AT1,PersonnelCosts!$D1:$BL1,PersonnelCosts!$D46:$BL46,0,0)</f>
        <v>95748.178125000006</v>
      </c>
      <c r="AU38" s="417">
        <f>_xlfn.XLOOKUP(AU1,PersonnelCosts!$D1:$BL1,PersonnelCosts!$D46:$BL46,0,0)</f>
        <v>82248.178125000006</v>
      </c>
      <c r="AV38" s="417">
        <f>_xlfn.XLOOKUP(AV1,PersonnelCosts!$D1:$BL1,PersonnelCosts!$D46:$BL46,0,0)</f>
        <v>81748.178125000006</v>
      </c>
      <c r="AW38" s="417">
        <f>_xlfn.XLOOKUP(AW1,PersonnelCosts!$D1:$BL1,PersonnelCosts!$D46:$BL46,0,0)</f>
        <v>95748.178125000006</v>
      </c>
      <c r="AX38" s="417">
        <f>_xlfn.XLOOKUP(AX1,PersonnelCosts!$D1:$BL1,PersonnelCosts!$D46:$BL46,0,0)</f>
        <v>92248.178125000006</v>
      </c>
      <c r="AY38" s="417">
        <f>_xlfn.XLOOKUP(AY1,PersonnelCosts!$D1:$BL1,PersonnelCosts!$D46:$BL46,0,0)</f>
        <v>81748.178125000006</v>
      </c>
      <c r="AZ38" s="417">
        <f>_xlfn.XLOOKUP(AZ1,PersonnelCosts!$D1:$BL1,PersonnelCosts!$D46:$BL46,0,0)</f>
        <v>95748.178125000006</v>
      </c>
      <c r="BA38" s="417">
        <f>_xlfn.XLOOKUP(BA1,PersonnelCosts!$D1:$BL1,PersonnelCosts!$D46:$BL46,0,0)</f>
        <v>82248.178125000006</v>
      </c>
      <c r="BB38" s="417">
        <f>_xlfn.XLOOKUP(BB1,PersonnelCosts!$D1:$BL1,PersonnelCosts!$D46:$BL46,0,0)</f>
        <v>85823.087031250005</v>
      </c>
      <c r="BC38" s="417">
        <f>_xlfn.XLOOKUP(BC1,PersonnelCosts!$D1:$BL1,PersonnelCosts!$D46:$BL46,0,0)</f>
        <v>99823.087031250005</v>
      </c>
      <c r="BD38" s="417">
        <f>_xlfn.XLOOKUP(BD1,PersonnelCosts!$D1:$BL1,PersonnelCosts!$D46:$BL46,0,0)</f>
        <v>86323.087031250005</v>
      </c>
      <c r="BE38" s="417">
        <f>_xlfn.XLOOKUP(BE1,PersonnelCosts!$D1:$BL1,PersonnelCosts!$D46:$BL46,0,0)</f>
        <v>85823.087031250005</v>
      </c>
      <c r="BF38" s="417">
        <f>_xlfn.XLOOKUP(BF1,PersonnelCosts!$D1:$BL1,PersonnelCosts!$D46:$BL46,0,0)</f>
        <v>99823.087031250005</v>
      </c>
      <c r="BG38" s="417">
        <f>_xlfn.XLOOKUP(BG1,PersonnelCosts!$D1:$BL1,PersonnelCosts!$D46:$BL46,0,0)</f>
        <v>86323.087031250005</v>
      </c>
      <c r="BH38" s="417">
        <f>_xlfn.XLOOKUP(BH1,PersonnelCosts!$D1:$BL1,PersonnelCosts!$D46:$BL46,0,0)</f>
        <v>85823.087031250005</v>
      </c>
      <c r="BI38" s="417">
        <f>_xlfn.XLOOKUP(BI1,PersonnelCosts!$D1:$BL1,PersonnelCosts!$D46:$BL46,0,0)</f>
        <v>99823.087031250005</v>
      </c>
      <c r="BJ38" s="417">
        <f>_xlfn.XLOOKUP(BJ1,PersonnelCosts!$D1:$BL1,PersonnelCosts!$D46:$BL46,0,0)</f>
        <v>96323.087031250005</v>
      </c>
      <c r="BK38" s="417">
        <f>_xlfn.XLOOKUP(BK1,PersonnelCosts!$D1:$BL1,PersonnelCosts!$D46:$BL46,0,0)</f>
        <v>85823.087031250005</v>
      </c>
      <c r="BL38" s="424">
        <f>_xlfn.XLOOKUP(BL1,PersonnelCosts!$D1:$BL1,PersonnelCosts!$D46:$BL46,0,0)</f>
        <v>99823.087031250005</v>
      </c>
      <c r="BM38" s="417">
        <f>_xlfn.XLOOKUP(BM1,PersonnelCosts!$D1:$BL1,PersonnelCosts!$D46:$BL46,0,0)</f>
        <v>86323.087031250005</v>
      </c>
      <c r="BN38" s="424">
        <f>_xlfn.XLOOKUP(BN1,PersonnelCosts!$D1:$BL1,PersonnelCosts!$D46:$BL46,0,0)</f>
        <v>90101.741382812499</v>
      </c>
      <c r="BO38" s="417">
        <f>_xlfn.XLOOKUP(BO1,PersonnelCosts!$D1:$BL1,PersonnelCosts!$D46:$BL46,0,0)</f>
        <v>104101.7413828125</v>
      </c>
      <c r="BP38" s="424">
        <f>_xlfn.XLOOKUP(BP1,PersonnelCosts!$D1:$BL1,PersonnelCosts!$D46:$BL46,0,0)</f>
        <v>90601.741382812499</v>
      </c>
      <c r="BQ38" s="417">
        <f>_xlfn.XLOOKUP(BQ1,PersonnelCosts!$D1:$BL1,PersonnelCosts!$D46:$BL46,0,0)</f>
        <v>90101.741382812499</v>
      </c>
      <c r="BR38" s="424">
        <f>_xlfn.XLOOKUP(BR1,PersonnelCosts!$D1:$BL1,PersonnelCosts!$D46:$BL46,0,0)</f>
        <v>104101.7413828125</v>
      </c>
      <c r="BS38" s="417">
        <f>_xlfn.XLOOKUP(BS1,PersonnelCosts!$D1:$BL1,PersonnelCosts!$D46:$BL46,0,0)</f>
        <v>90601.741382812499</v>
      </c>
      <c r="BT38" s="424">
        <f>_xlfn.XLOOKUP(BT1,PersonnelCosts!$D1:$BL1,PersonnelCosts!$D46:$BL46,0,0)</f>
        <v>90101.741382812499</v>
      </c>
      <c r="BU38" s="417">
        <f>_xlfn.XLOOKUP(BU1,PersonnelCosts!$D1:$BL1,PersonnelCosts!$D46:$BL46,0,0)</f>
        <v>104101.7413828125</v>
      </c>
      <c r="BV38" s="424">
        <f>_xlfn.XLOOKUP(BV1,PersonnelCosts!$D1:$BL1,PersonnelCosts!$D46:$BL46,0,0)</f>
        <v>100601.7413828125</v>
      </c>
      <c r="BW38" s="417">
        <f>_xlfn.XLOOKUP(BW1,PersonnelCosts!$D1:$BL1,PersonnelCosts!$D46:$BL46,0,0)</f>
        <v>90101.741382812499</v>
      </c>
      <c r="BX38" s="424">
        <f>_xlfn.XLOOKUP(BX1,PersonnelCosts!$D1:$BL1,PersonnelCosts!$D46:$BL46,0,0)</f>
        <v>104101.7413828125</v>
      </c>
      <c r="BY38" s="417">
        <f>_xlfn.XLOOKUP(BY1,PersonnelCosts!$D1:$BL1,PersonnelCosts!$D46:$BL46,0,0)</f>
        <v>90601.741382812499</v>
      </c>
      <c r="BZ38" s="424">
        <f>IF(_xlfn.XLOOKUP(BZ1,PersonnelCosts!$D1:$BL1,PersonnelCosts!$D46:$BL46,0,0)=0,(BX38+BY38)/2,_xlfn.XLOOKUP(BZ1,PersonnelCosts!$D1:$BL1,PersonnelCosts!$D46:$BL46,0,0)=0)</f>
        <v>97351.741382812499</v>
      </c>
      <c r="CA38" s="424">
        <f>IF(_xlfn.XLOOKUP(CA1,PersonnelCosts!$D1:$BL1,PersonnelCosts!$D46:$BL46,0,0)=0,(BY38+BZ38)/2,_xlfn.XLOOKUP(CA1,PersonnelCosts!$D1:$BL1,PersonnelCosts!$D46:$BL46,0,0)=0)</f>
        <v>93976.741382812499</v>
      </c>
      <c r="CB38" s="424">
        <f>IF(_xlfn.XLOOKUP(CB1,PersonnelCosts!$D1:$BL1,PersonnelCosts!$D46:$BL46,0,0)=0,(BZ38+CA38)/2,_xlfn.XLOOKUP(CB1,PersonnelCosts!$D1:$BL1,PersonnelCosts!$D46:$BL46,0,0)=0)</f>
        <v>95664.241382812499</v>
      </c>
      <c r="CC38" s="424">
        <f>IF(_xlfn.XLOOKUP(CC1,PersonnelCosts!$D1:$BL1,PersonnelCosts!$D46:$BL46,0,0)=0,(CA38+CB38)/2,_xlfn.XLOOKUP(CC1,PersonnelCosts!$D1:$BL1,PersonnelCosts!$D46:$BL46,0,0)=0)</f>
        <v>94820.491382812499</v>
      </c>
      <c r="CD38" s="424">
        <f>IF(_xlfn.XLOOKUP(CD1,PersonnelCosts!$D1:$BL1,PersonnelCosts!$D46:$BL46,0,0)=0,(CB38+CC38)/2,_xlfn.XLOOKUP(CD1,PersonnelCosts!$D1:$BL1,PersonnelCosts!$D46:$BL46,0,0)=0)</f>
        <v>95242.366382812499</v>
      </c>
    </row>
    <row r="39" spans="1:82" x14ac:dyDescent="0.2">
      <c r="B39" s="133" t="s">
        <v>4</v>
      </c>
      <c r="C39" s="178"/>
      <c r="D39" s="420"/>
      <c r="E39" s="420">
        <f>_xlfn.XLOOKUP(E1,OperatingExpenses!$E1:$BL1,OperatingExpenses!$E15:$BL15,0,0)</f>
        <v>0</v>
      </c>
      <c r="F39" s="420">
        <f>_xlfn.XLOOKUP(F1,OperatingExpenses!$E1:$BL1,OperatingExpenses!$E15:$BL15,0,0)</f>
        <v>13958</v>
      </c>
      <c r="G39" s="420">
        <f>_xlfn.XLOOKUP(G1,OperatingExpenses!$E1:$BL1,OperatingExpenses!$E15:$BL15,0,0)</f>
        <v>13958</v>
      </c>
      <c r="H39" s="420">
        <f>_xlfn.XLOOKUP(H1,OperatingExpenses!$E1:$BL1,OperatingExpenses!$E15:$BL15,0,0)</f>
        <v>14458</v>
      </c>
      <c r="I39" s="420">
        <f>_xlfn.XLOOKUP(I1,OperatingExpenses!$E1:$BL1,OperatingExpenses!$E15:$BL15,0,0)</f>
        <v>13958</v>
      </c>
      <c r="J39" s="420">
        <f>_xlfn.XLOOKUP(J1,OperatingExpenses!$E1:$BL1,OperatingExpenses!$E15:$BL15,0,0)</f>
        <v>13958</v>
      </c>
      <c r="K39" s="420">
        <f>_xlfn.XLOOKUP(K1,OperatingExpenses!$E1:$BL1,OperatingExpenses!$E15:$BL15,0,0)</f>
        <v>14458</v>
      </c>
      <c r="L39" s="420">
        <f>_xlfn.XLOOKUP(L1,OperatingExpenses!$E1:$BL1,OperatingExpenses!$E15:$BL15,0,0)</f>
        <v>13958</v>
      </c>
      <c r="M39" s="420">
        <f>_xlfn.XLOOKUP(M1,OperatingExpenses!$E1:$BL1,OperatingExpenses!$E15:$BL15,0,0)</f>
        <v>13958</v>
      </c>
      <c r="N39" s="420">
        <f>_xlfn.XLOOKUP(N1,OperatingExpenses!$E1:$BL1,OperatingExpenses!$E15:$BL15,0,0)</f>
        <v>0</v>
      </c>
      <c r="O39" s="420">
        <f>_xlfn.XLOOKUP(O1,OperatingExpenses!$E1:$BL1,OperatingExpenses!$E15:$BL15,0,0)</f>
        <v>0</v>
      </c>
      <c r="P39" s="420">
        <f>_xlfn.XLOOKUP(P1,OperatingExpenses!$E1:$BL1,OperatingExpenses!$E15:$BL15,0,0)</f>
        <v>0</v>
      </c>
      <c r="Q39" s="420">
        <f>_xlfn.XLOOKUP(Q1,OperatingExpenses!$E1:$BL1,OperatingExpenses!$E15:$BL15,0,0)</f>
        <v>0</v>
      </c>
      <c r="R39" s="420">
        <f>_xlfn.XLOOKUP(R1,OperatingExpenses!$E1:$BL1,OperatingExpenses!$E15:$BL15,0,0)</f>
        <v>29350</v>
      </c>
      <c r="S39" s="420">
        <f>_xlfn.XLOOKUP(S1,OperatingExpenses!$E1:$BL1,OperatingExpenses!$E15:$BL15,0,0)</f>
        <v>28850</v>
      </c>
      <c r="T39" s="420">
        <f>_xlfn.XLOOKUP(T1,OperatingExpenses!$E1:$BL1,OperatingExpenses!$E15:$BL15,0,0)</f>
        <v>33100</v>
      </c>
      <c r="U39" s="420">
        <f>_xlfn.XLOOKUP(U1,OperatingExpenses!$E1:$BL1,OperatingExpenses!$E15:$BL15,0,0)</f>
        <v>29350</v>
      </c>
      <c r="V39" s="420">
        <f>_xlfn.XLOOKUP(V1,OperatingExpenses!$E1:$BL1,OperatingExpenses!$E15:$BL15,0,0)</f>
        <v>33027.160000000003</v>
      </c>
      <c r="W39" s="420">
        <f>_xlfn.XLOOKUP(W1,OperatingExpenses!$E1:$CC1,OperatingExpenses!$E15:$CC15,0,0)</f>
        <v>27277.16</v>
      </c>
      <c r="X39" s="420">
        <f>_xlfn.XLOOKUP(X1,OperatingExpenses!$E1:$CC1,OperatingExpenses!$E15:$CC15,0,0)</f>
        <v>26412.16</v>
      </c>
      <c r="Y39" s="420">
        <f>_xlfn.XLOOKUP(Y1,OperatingExpenses!$E1:$CC1,OperatingExpenses!$E15:$CC15,0,0)</f>
        <v>26027.16</v>
      </c>
      <c r="Z39" s="420">
        <f>_xlfn.XLOOKUP(Z1,OperatingExpenses!$E1:$CC1,OperatingExpenses!$E15:$CC15,0,0)</f>
        <v>26277.16</v>
      </c>
      <c r="AA39" s="420">
        <f>_xlfn.XLOOKUP(AA1,OperatingExpenses!$E1:$CC1,OperatingExpenses!$E15:$CC15,0,0)</f>
        <v>26412.16</v>
      </c>
      <c r="AB39" s="420">
        <f>_xlfn.XLOOKUP(AB1,OperatingExpenses!$E1:$CC1,OperatingExpenses!$E15:$CC15,0,0)</f>
        <v>26027.16</v>
      </c>
      <c r="AC39" s="420">
        <f>_xlfn.XLOOKUP(AC1,OperatingExpenses!$E1:$CC1,OperatingExpenses!$E15:$CC15,0,0)</f>
        <v>26277.16</v>
      </c>
      <c r="AD39" s="420">
        <f>_xlfn.XLOOKUP(AD1,OperatingExpenses!$E1:$CC1,OperatingExpenses!$E15:$CC15,0,0)</f>
        <v>21245.64</v>
      </c>
      <c r="AE39" s="420">
        <f>_xlfn.XLOOKUP(AE1,OperatingExpenses!$E1:$CC1,OperatingExpenses!$E15:$CC15,0,0)</f>
        <v>20860.64</v>
      </c>
      <c r="AF39" s="420">
        <f>_xlfn.XLOOKUP(AF1,OperatingExpenses!$E1:$CC1,OperatingExpenses!$E15:$CC15,0,0)</f>
        <v>23793.14</v>
      </c>
      <c r="AG39" s="420">
        <f>_xlfn.XLOOKUP(AG1,OperatingExpenses!$E1:$CC1,OperatingExpenses!$E15:$CC15,0,0)</f>
        <v>21245.64</v>
      </c>
      <c r="AH39" s="420">
        <f>_xlfn.XLOOKUP(AH1,OperatingExpenses!$E1:$CC1,OperatingExpenses!$E15:$CC15,0,0)</f>
        <v>25288.900463999998</v>
      </c>
      <c r="AI39" s="420">
        <f>_xlfn.XLOOKUP(AI1,OperatingExpenses!$E1:$CC1,OperatingExpenses!$E15:$CC15,0,0)</f>
        <v>21321.400463999998</v>
      </c>
      <c r="AJ39" s="420">
        <f>_xlfn.XLOOKUP(AJ1,OperatingExpenses!$E1:$CC1,OperatingExpenses!$E15:$CC15,0,0)</f>
        <v>20859.454464000002</v>
      </c>
      <c r="AK39" s="420">
        <f>_xlfn.XLOOKUP(AK1,OperatingExpenses!$E1:$CC1,OperatingExpenses!$E15:$CC15,0,0)</f>
        <v>20458.900463999998</v>
      </c>
      <c r="AL39" s="420">
        <f>_xlfn.XLOOKUP(AL1,OperatingExpenses!$E1:$CC1,OperatingExpenses!$E15:$CC15,0,0)</f>
        <v>20631.400463999998</v>
      </c>
      <c r="AM39" s="420">
        <f>_xlfn.XLOOKUP(AM1,OperatingExpenses!$E1:$CC1,OperatingExpenses!$E15:$CC15,0,0)</f>
        <v>20859.454464000002</v>
      </c>
      <c r="AN39" s="420">
        <f>_xlfn.XLOOKUP(AN1,OperatingExpenses!$E1:$CC1,OperatingExpenses!$E15:$CC15,0,0)</f>
        <v>20458.900463999998</v>
      </c>
      <c r="AO39" s="420">
        <f>_xlfn.XLOOKUP(AO1,OperatingExpenses!$E1:$CC1,OperatingExpenses!$E15:$CC15,0,0)</f>
        <v>20631.400463999998</v>
      </c>
      <c r="AP39" s="420">
        <f>_xlfn.XLOOKUP(AP1,OperatingExpenses!$E1:$CC1,OperatingExpenses!$E15:$CC15,0,0)</f>
        <v>22103.963856000002</v>
      </c>
      <c r="AQ39" s="420">
        <f>_xlfn.XLOOKUP(AQ1,OperatingExpenses!$E1:$CC1,OperatingExpenses!$E15:$CC15,0,0)</f>
        <v>21703.409855999998</v>
      </c>
      <c r="AR39" s="420">
        <f>_xlfn.XLOOKUP(AR1,OperatingExpenses!$E1:$CC1,OperatingExpenses!$E15:$CC15,0,0)</f>
        <v>24754.382855999997</v>
      </c>
      <c r="AS39" s="420">
        <f>_xlfn.XLOOKUP(AS1,OperatingExpenses!$E1:$CC1,OperatingExpenses!$E15:$CC15,0,0)</f>
        <v>22103.963856000002</v>
      </c>
      <c r="AT39" s="420">
        <f>_xlfn.XLOOKUP(AT1,OperatingExpenses!$E1:$CC1,OperatingExpenses!$E15:$CC15,0,0)</f>
        <v>26465.038575760511</v>
      </c>
      <c r="AU39" s="420">
        <f>_xlfn.XLOOKUP(AU1,OperatingExpenses!$E1:$CC1,OperatingExpenses!$E15:$CC15,0,0)</f>
        <v>22337.251575760511</v>
      </c>
      <c r="AV39" s="420">
        <f>_xlfn.XLOOKUP(AV1,OperatingExpenses!$E1:$CC1,OperatingExpenses!$E15:$CC15,0,0)</f>
        <v>21864.977684992511</v>
      </c>
      <c r="AW39" s="420">
        <f>_xlfn.XLOOKUP(AW1,OperatingExpenses!$E1:$CC1,OperatingExpenses!$E15:$CC15,0,0)</f>
        <v>21439.906575760509</v>
      </c>
      <c r="AX39" s="420">
        <f>_xlfn.XLOOKUP(AX1,OperatingExpenses!$E1:$CC1,OperatingExpenses!$E15:$CC15,0,0)</f>
        <v>21619.37557576051</v>
      </c>
      <c r="AY39" s="420">
        <f>_xlfn.XLOOKUP(AY1,OperatingExpenses!$E1:$CC1,OperatingExpenses!$E15:$CC15,0,0)</f>
        <v>21864.977684992511</v>
      </c>
      <c r="AZ39" s="420">
        <f>_xlfn.XLOOKUP(AZ1,OperatingExpenses!$E1:$CC1,OperatingExpenses!$E15:$CC15,0,0)</f>
        <v>21439.906575760509</v>
      </c>
      <c r="BA39" s="420">
        <f>_xlfn.XLOOKUP(BA1,OperatingExpenses!$E1:$CC1,OperatingExpenses!$E15:$CC15,0,0)</f>
        <v>21619.37557576051</v>
      </c>
      <c r="BB39" s="420">
        <f>_xlfn.XLOOKUP(BB1,OperatingExpenses!$E1:$CC1,OperatingExpenses!$E15:$CC15,0,0)</f>
        <v>23456.903275698045</v>
      </c>
      <c r="BC39" s="420">
        <f>_xlfn.XLOOKUP(BC1,OperatingExpenses!$E1:$CC1,OperatingExpenses!$E15:$CC15,0,0)</f>
        <v>23031.832166466047</v>
      </c>
      <c r="BD39" s="420">
        <f>_xlfn.XLOOKUP(BD1,OperatingExpenses!$E1:$CC1,OperatingExpenses!$E15:$CC15,0,0)</f>
        <v>26269.549121850043</v>
      </c>
      <c r="BE39" s="420">
        <f>_xlfn.XLOOKUP(BE1,OperatingExpenses!$E1:$CC1,OperatingExpenses!$E15:$CC15,0,0)</f>
        <v>23456.903275698045</v>
      </c>
      <c r="BF39" s="420">
        <f>_xlfn.XLOOKUP(BF1,OperatingExpenses!$E1:$CC1,OperatingExpenses!$E15:$CC15,0,0)</f>
        <v>28252.110199884697</v>
      </c>
      <c r="BG39" s="420">
        <f>_xlfn.XLOOKUP(BG1,OperatingExpenses!$E1:$CC1,OperatingExpenses!$E15:$CC15,0,0)</f>
        <v>23871.669613188697</v>
      </c>
      <c r="BH39" s="420">
        <f>_xlfn.XLOOKUP(BH1,OperatingExpenses!$E1:$CC1,OperatingExpenses!$E15:$CC15,0,0)</f>
        <v>23379.510559348288</v>
      </c>
      <c r="BI39" s="420">
        <f>_xlfn.XLOOKUP(BI1,OperatingExpenses!$E1:$CC1,OperatingExpenses!$E15:$CC15,0,0)</f>
        <v>22919.399920428696</v>
      </c>
      <c r="BJ39" s="420">
        <f>_xlfn.XLOOKUP(BJ1,OperatingExpenses!$E1:$CC1,OperatingExpenses!$E15:$CC15,0,0)</f>
        <v>23109.853858980699</v>
      </c>
      <c r="BK39" s="420">
        <f>_xlfn.XLOOKUP(BK1,OperatingExpenses!$E1:$CC1,OperatingExpenses!$E15:$CC15,0,0)</f>
        <v>23379.510559348288</v>
      </c>
      <c r="BL39" s="420">
        <f>_xlfn.XLOOKUP(BL1,OperatingExpenses!$E1:$CC1,OperatingExpenses!$E15:$CC15,0,0)</f>
        <v>22919.399920428696</v>
      </c>
      <c r="BM39" s="420">
        <f>_xlfn.XLOOKUP(BM1,OperatingExpenses!$E1:$CC1,OperatingExpenses!$E15:$CC15,0,0)</f>
        <v>23109.853858980699</v>
      </c>
      <c r="BN39" s="420">
        <f>_xlfn.XLOOKUP(BN1,OperatingExpenses!$E1:$CC1,OperatingExpenses!$E15:$CC15,0,0)</f>
        <v>25390.506479624906</v>
      </c>
      <c r="BO39" s="420">
        <f>_xlfn.XLOOKUP(BO1,OperatingExpenses!$E1:$CC1,OperatingExpenses!$E15:$CC15,0,0)</f>
        <v>24930.395840705318</v>
      </c>
      <c r="BP39" s="420">
        <f>_xlfn.XLOOKUP(BP1,OperatingExpenses!$E1:$CC1,OperatingExpenses!$E15:$CC15,0,0)</f>
        <v>28435.004798190243</v>
      </c>
      <c r="BQ39" s="420">
        <f>_xlfn.XLOOKUP(BQ1,OperatingExpenses!$E1:$CC1,OperatingExpenses!$E15:$CC15,0,0)</f>
        <v>25390.506479624906</v>
      </c>
      <c r="BR39" s="420">
        <f>_xlfn.XLOOKUP(BR1,OperatingExpenses!$E1:$CC1,OperatingExpenses!$E15:$CC15,0,0)</f>
        <v>30765.594473926205</v>
      </c>
      <c r="BS39" s="420">
        <f>_xlfn.XLOOKUP(BS1,OperatingExpenses!$E1:$CC1,OperatingExpenses!$E15:$CC15,0,0)</f>
        <v>26024.064707917187</v>
      </c>
      <c r="BT39" s="420">
        <f>_xlfn.XLOOKUP(BT1,OperatingExpenses!$E1:$CC1,OperatingExpenses!$E15:$CC15,0,0)</f>
        <v>25501.296691259649</v>
      </c>
      <c r="BU39" s="420">
        <f>_xlfn.XLOOKUP(BU1,OperatingExpenses!$E1:$CC1,OperatingExpenses!$E15:$CC15,0,0)</f>
        <v>24993.297367480445</v>
      </c>
      <c r="BV39" s="420">
        <f>_xlfn.XLOOKUP(BV1,OperatingExpenses!$E1:$CC1,OperatingExpenses!$E15:$CC15,0,0)</f>
        <v>25199.45083556779</v>
      </c>
      <c r="BW39" s="420">
        <f>_xlfn.XLOOKUP(BW1,OperatingExpenses!$E1:$CC1,OperatingExpenses!$E15:$CC15,0,0)</f>
        <v>25501.296691259649</v>
      </c>
      <c r="BX39" s="420">
        <f>_xlfn.XLOOKUP(BX1,OperatingExpenses!$E1:$CC1,OperatingExpenses!$E15:$CC15,0,0)</f>
        <v>24993.297367480445</v>
      </c>
      <c r="BY39" s="420">
        <f>_xlfn.XLOOKUP(BY1,OperatingExpenses!$E1:$CC1,OperatingExpenses!$E15:$CC15,0,0)</f>
        <v>25199.45083556779</v>
      </c>
      <c r="BZ39" s="420">
        <f>_xlfn.XLOOKUP(BZ1,OperatingExpenses!$E1:$CC1,OperatingExpenses!$E15:$CC15,0,0)</f>
        <v>28033.170787679082</v>
      </c>
      <c r="CA39" s="420">
        <f>_xlfn.XLOOKUP(CA1,OperatingExpenses!$E1:$CC1,OperatingExpenses!$E15:$CC15,0,0)</f>
        <v>27525.171463899875</v>
      </c>
      <c r="CB39" s="420">
        <f>_xlfn.XLOOKUP(CB1,OperatingExpenses!$E1:$CC1,OperatingExpenses!$E15:$CC15,0,0)</f>
        <v>31394.542936581744</v>
      </c>
      <c r="CC39" s="420">
        <f>_xlfn.XLOOKUP(CC1,OperatingExpenses!$E1:$CC1,OperatingExpenses!$E15:$CC15,0,0)</f>
        <v>28033.170787679082</v>
      </c>
      <c r="CD39" s="425">
        <f>_xlfn.XLOOKUP(CD1,OperatingExpenses!$E1:$CC1,OperatingExpenses!$E15:$CC15,0,0)</f>
        <v>34175.593873813385</v>
      </c>
    </row>
    <row r="40" spans="1:82" x14ac:dyDescent="0.2">
      <c r="B40" s="133" t="s">
        <v>8</v>
      </c>
      <c r="C40" s="178"/>
      <c r="D40" s="420"/>
      <c r="E40" s="420">
        <f>_xlfn.XLOOKUP(E1,OperatingExpenses!$E1:$BL1,OperatingExpenses!$E25:$BL25,0,0)</f>
        <v>0</v>
      </c>
      <c r="F40" s="420">
        <f>_xlfn.XLOOKUP(F1,OperatingExpenses!$E1:$BL1,OperatingExpenses!$E25:$BL25,0,0)</f>
        <v>0</v>
      </c>
      <c r="G40" s="420">
        <f>_xlfn.XLOOKUP(G1,OperatingExpenses!$E1:$BL1,OperatingExpenses!$E25:$BL25,0,0)</f>
        <v>0</v>
      </c>
      <c r="H40" s="420">
        <f>_xlfn.XLOOKUP(H1,OperatingExpenses!$E1:$BL1,OperatingExpenses!$E25:$BL25,0,0)</f>
        <v>0</v>
      </c>
      <c r="I40" s="420">
        <f>_xlfn.XLOOKUP(I1,OperatingExpenses!$E1:$BL1,OperatingExpenses!$E25:$BL25,0,0)</f>
        <v>0</v>
      </c>
      <c r="J40" s="420">
        <f>_xlfn.XLOOKUP(J1,OperatingExpenses!$E1:$BL1,OperatingExpenses!$E25:$BL25,0,0)</f>
        <v>0</v>
      </c>
      <c r="K40" s="420">
        <f>_xlfn.XLOOKUP(K1,OperatingExpenses!$E1:$BL1,OperatingExpenses!$E25:$BL25,0,0)</f>
        <v>0</v>
      </c>
      <c r="L40" s="420">
        <f>_xlfn.XLOOKUP(L1,OperatingExpenses!$E1:$BL1,OperatingExpenses!$E25:$BL25,0,0)</f>
        <v>0</v>
      </c>
      <c r="M40" s="420">
        <f>_xlfn.XLOOKUP(M1,OperatingExpenses!$E1:$BL1,OperatingExpenses!$E25:$BL25,0,0)</f>
        <v>0</v>
      </c>
      <c r="N40" s="420">
        <f>_xlfn.XLOOKUP(N1,OperatingExpenses!$E1:$BL1,OperatingExpenses!$E25:$BL25,0,0)</f>
        <v>0</v>
      </c>
      <c r="O40" s="420">
        <f>_xlfn.XLOOKUP(O1,OperatingExpenses!$E1:$BL1,OperatingExpenses!$E25:$BL25,0,0)</f>
        <v>0</v>
      </c>
      <c r="P40" s="420">
        <f>_xlfn.XLOOKUP(P1,OperatingExpenses!$E1:$BL1,OperatingExpenses!$E25:$BL25,0,0)</f>
        <v>0</v>
      </c>
      <c r="Q40" s="420">
        <f>_xlfn.XLOOKUP(Q1,OperatingExpenses!$E1:$BL1,OperatingExpenses!$E25:$BL25,0,0)</f>
        <v>0</v>
      </c>
      <c r="R40" s="420">
        <f>_xlfn.XLOOKUP(R1,OperatingExpenses!$E1:$BL1,OperatingExpenses!$E25:$BL25,0,0)</f>
        <v>4150</v>
      </c>
      <c r="S40" s="420">
        <f>_xlfn.XLOOKUP(S1,OperatingExpenses!$E1:$BL1,OperatingExpenses!$E25:$BL25,0,0)</f>
        <v>4150</v>
      </c>
      <c r="T40" s="420">
        <f>_xlfn.XLOOKUP(T1,OperatingExpenses!$E1:$BL1,OperatingExpenses!$E25:$BL25,0,0)</f>
        <v>4150</v>
      </c>
      <c r="U40" s="420">
        <f>_xlfn.XLOOKUP(U1,OperatingExpenses!$E1:$BL1,OperatingExpenses!$E25:$BL25,0,0)</f>
        <v>4150</v>
      </c>
      <c r="V40" s="420">
        <f>_xlfn.XLOOKUP(V1,OperatingExpenses!$E1:$BL1,OperatingExpenses!$E25:$BL25,0,0)</f>
        <v>4150</v>
      </c>
      <c r="W40" s="420">
        <f>_xlfn.XLOOKUP(W1,OperatingExpenses!$E1:$CC1,OperatingExpenses!$E25:$CC25,0,0)</f>
        <v>4150</v>
      </c>
      <c r="X40" s="420">
        <f>_xlfn.XLOOKUP(X1,OperatingExpenses!$E1:$CC1,OperatingExpenses!$E25:$CC25,0,0)</f>
        <v>4150</v>
      </c>
      <c r="Y40" s="420">
        <f>_xlfn.XLOOKUP(Y1,OperatingExpenses!$E1:$CC1,OperatingExpenses!$E25:$CC25,0,0)</f>
        <v>4150</v>
      </c>
      <c r="Z40" s="420">
        <f>_xlfn.XLOOKUP(Z1,OperatingExpenses!$E1:$CC1,OperatingExpenses!$E25:$CC25,0,0)</f>
        <v>4150</v>
      </c>
      <c r="AA40" s="420">
        <f>_xlfn.XLOOKUP(AA1,OperatingExpenses!$E1:$CC1,OperatingExpenses!$E25:$CC25,0,0)</f>
        <v>4150</v>
      </c>
      <c r="AB40" s="420">
        <f>_xlfn.XLOOKUP(AB1,OperatingExpenses!$E1:$CC1,OperatingExpenses!$E25:$CC25,0,0)</f>
        <v>4150</v>
      </c>
      <c r="AC40" s="420">
        <f>_xlfn.XLOOKUP(AC1,OperatingExpenses!$E1:$CC1,OperatingExpenses!$E25:$CC25,0,0)</f>
        <v>4150</v>
      </c>
      <c r="AD40" s="420">
        <f>_xlfn.XLOOKUP(AD1,OperatingExpenses!$E1:$CC1,OperatingExpenses!$E25:$CC25,0,0)</f>
        <v>4233</v>
      </c>
      <c r="AE40" s="420">
        <f>_xlfn.XLOOKUP(AE1,OperatingExpenses!$E1:$CC1,OperatingExpenses!$E25:$CC25,0,0)</f>
        <v>4233</v>
      </c>
      <c r="AF40" s="420">
        <f>_xlfn.XLOOKUP(AF1,OperatingExpenses!$E1:$CC1,OperatingExpenses!$E25:$CC25,0,0)</f>
        <v>4233</v>
      </c>
      <c r="AG40" s="420">
        <f>_xlfn.XLOOKUP(AG1,OperatingExpenses!$E1:$CC1,OperatingExpenses!$E25:$CC25,0,0)</f>
        <v>4233</v>
      </c>
      <c r="AH40" s="420">
        <f>_xlfn.XLOOKUP(AH1,OperatingExpenses!$E1:$CC1,OperatingExpenses!$E25:$CC25,0,0)</f>
        <v>4233</v>
      </c>
      <c r="AI40" s="420">
        <f>_xlfn.XLOOKUP(AI1,OperatingExpenses!$E1:$CC1,OperatingExpenses!$E25:$CC25,0,0)</f>
        <v>4233</v>
      </c>
      <c r="AJ40" s="420">
        <f>_xlfn.XLOOKUP(AJ1,OperatingExpenses!$E1:$CC1,OperatingExpenses!$E25:$CC25,0,0)</f>
        <v>4233</v>
      </c>
      <c r="AK40" s="420">
        <f>_xlfn.XLOOKUP(AK1,OperatingExpenses!$E1:$CC1,OperatingExpenses!$E25:$CC25,0,0)</f>
        <v>4233</v>
      </c>
      <c r="AL40" s="420">
        <f>_xlfn.XLOOKUP(AL1,OperatingExpenses!$E1:$CC1,OperatingExpenses!$E25:$CC25,0,0)</f>
        <v>9233</v>
      </c>
      <c r="AM40" s="420">
        <f>_xlfn.XLOOKUP(AM1,OperatingExpenses!$E1:$CC1,OperatingExpenses!$E25:$CC25,0,0)</f>
        <v>9233</v>
      </c>
      <c r="AN40" s="420">
        <f>_xlfn.XLOOKUP(AN1,OperatingExpenses!$E1:$CC1,OperatingExpenses!$E25:$CC25,0,0)</f>
        <v>9233</v>
      </c>
      <c r="AO40" s="420">
        <f>_xlfn.XLOOKUP(AO1,OperatingExpenses!$E1:$CC1,OperatingExpenses!$E25:$CC25,0,0)</f>
        <v>9233</v>
      </c>
      <c r="AP40" s="420">
        <f>_xlfn.XLOOKUP(AP1,OperatingExpenses!$E1:$CC1,OperatingExpenses!$E25:$CC25,0,0)</f>
        <v>9317.66</v>
      </c>
      <c r="AQ40" s="420">
        <f>_xlfn.XLOOKUP(AQ1,OperatingExpenses!$E1:$CC1,OperatingExpenses!$E25:$CC25,0,0)</f>
        <v>9317.66</v>
      </c>
      <c r="AR40" s="420">
        <f>_xlfn.XLOOKUP(AR1,OperatingExpenses!$E1:$CC1,OperatingExpenses!$E25:$CC25,0,0)</f>
        <v>9317.66</v>
      </c>
      <c r="AS40" s="420">
        <f>_xlfn.XLOOKUP(AS1,OperatingExpenses!$E1:$CC1,OperatingExpenses!$E25:$CC25,0,0)</f>
        <v>9317.66</v>
      </c>
      <c r="AT40" s="420">
        <f>_xlfn.XLOOKUP(AT1,OperatingExpenses!$E1:$CC1,OperatingExpenses!$E25:$CC25,0,0)</f>
        <v>9317.66</v>
      </c>
      <c r="AU40" s="420">
        <f>_xlfn.XLOOKUP(AU1,OperatingExpenses!$E1:$CC1,OperatingExpenses!$E25:$CC25,0,0)</f>
        <v>9317.66</v>
      </c>
      <c r="AV40" s="420">
        <f>_xlfn.XLOOKUP(AV1,OperatingExpenses!$E1:$CC1,OperatingExpenses!$E25:$CC25,0,0)</f>
        <v>9317.66</v>
      </c>
      <c r="AW40" s="420">
        <f>_xlfn.XLOOKUP(AW1,OperatingExpenses!$E1:$CC1,OperatingExpenses!$E25:$CC25,0,0)</f>
        <v>9317.66</v>
      </c>
      <c r="AX40" s="420">
        <f>_xlfn.XLOOKUP(AX1,OperatingExpenses!$E1:$CC1,OperatingExpenses!$E25:$CC25,0,0)</f>
        <v>9417.66</v>
      </c>
      <c r="AY40" s="420">
        <f>_xlfn.XLOOKUP(AY1,OperatingExpenses!$E1:$CC1,OperatingExpenses!$E25:$CC25,0,0)</f>
        <v>9417.66</v>
      </c>
      <c r="AZ40" s="420">
        <f>_xlfn.XLOOKUP(AZ1,OperatingExpenses!$E1:$CC1,OperatingExpenses!$E25:$CC25,0,0)</f>
        <v>9417.66</v>
      </c>
      <c r="BA40" s="420">
        <f>_xlfn.XLOOKUP(BA1,OperatingExpenses!$E1:$CC1,OperatingExpenses!$E25:$CC25,0,0)</f>
        <v>9417.66</v>
      </c>
      <c r="BB40" s="420">
        <f>_xlfn.XLOOKUP(BB1,OperatingExpenses!$E1:$CC1,OperatingExpenses!$E25:$CC25,0,0)</f>
        <v>9504.0131999999994</v>
      </c>
      <c r="BC40" s="420">
        <f>_xlfn.XLOOKUP(BC1,OperatingExpenses!$E1:$CC1,OperatingExpenses!$E25:$CC25,0,0)</f>
        <v>9504.0131999999994</v>
      </c>
      <c r="BD40" s="420">
        <f>_xlfn.XLOOKUP(BD1,OperatingExpenses!$E1:$CC1,OperatingExpenses!$E25:$CC25,0,0)</f>
        <v>9504.0131999999994</v>
      </c>
      <c r="BE40" s="420">
        <f>_xlfn.XLOOKUP(BE1,OperatingExpenses!$E1:$CC1,OperatingExpenses!$E25:$CC25,0,0)</f>
        <v>9504.0131999999994</v>
      </c>
      <c r="BF40" s="420">
        <f>_xlfn.XLOOKUP(BF1,OperatingExpenses!$E1:$CC1,OperatingExpenses!$E25:$CC25,0,0)</f>
        <v>9504.0131999999994</v>
      </c>
      <c r="BG40" s="420">
        <f>_xlfn.XLOOKUP(BG1,OperatingExpenses!$E1:$CC1,OperatingExpenses!$E25:$CC25,0,0)</f>
        <v>9504.0131999999994</v>
      </c>
      <c r="BH40" s="420">
        <f>_xlfn.XLOOKUP(BH1,OperatingExpenses!$E1:$CC1,OperatingExpenses!$E25:$CC25,0,0)</f>
        <v>9504.0131999999994</v>
      </c>
      <c r="BI40" s="420">
        <f>_xlfn.XLOOKUP(BI1,OperatingExpenses!$E1:$CC1,OperatingExpenses!$E25:$CC25,0,0)</f>
        <v>9504.0131999999994</v>
      </c>
      <c r="BJ40" s="420">
        <f>_xlfn.XLOOKUP(BJ1,OperatingExpenses!$E1:$CC1,OperatingExpenses!$E25:$CC25,0,0)</f>
        <v>9606.0131999999994</v>
      </c>
      <c r="BK40" s="420">
        <f>_xlfn.XLOOKUP(BK1,OperatingExpenses!$E1:$CC1,OperatingExpenses!$E25:$CC25,0,0)</f>
        <v>9606.0131999999994</v>
      </c>
      <c r="BL40" s="420">
        <f>_xlfn.XLOOKUP(BL1,OperatingExpenses!$E1:$CC1,OperatingExpenses!$E25:$CC25,0,0)</f>
        <v>9606.0131999999994</v>
      </c>
      <c r="BM40" s="420">
        <f>_xlfn.XLOOKUP(BM1,OperatingExpenses!$E1:$CC1,OperatingExpenses!$E25:$CC25,0,0)</f>
        <v>9606.0131999999994</v>
      </c>
      <c r="BN40" s="420">
        <f>_xlfn.XLOOKUP(BN1,OperatingExpenses!$E1:$CC1,OperatingExpenses!$E25:$CC25,0,0)</f>
        <v>9694.0934639999996</v>
      </c>
      <c r="BO40" s="420">
        <f>_xlfn.XLOOKUP(BO1,OperatingExpenses!$E1:$CC1,OperatingExpenses!$E25:$CC25,0,0)</f>
        <v>9694.0934639999996</v>
      </c>
      <c r="BP40" s="420">
        <f>_xlfn.XLOOKUP(BP1,OperatingExpenses!$E1:$CC1,OperatingExpenses!$E25:$CC25,0,0)</f>
        <v>9694.0934639999996</v>
      </c>
      <c r="BQ40" s="420">
        <f>_xlfn.XLOOKUP(BQ1,OperatingExpenses!$E1:$CC1,OperatingExpenses!$E25:$CC25,0,0)</f>
        <v>9694.0934639999996</v>
      </c>
      <c r="BR40" s="420">
        <f>_xlfn.XLOOKUP(BR1,OperatingExpenses!$E1:$CC1,OperatingExpenses!$E25:$CC25,0,0)</f>
        <v>9694.0934639999996</v>
      </c>
      <c r="BS40" s="420">
        <f>_xlfn.XLOOKUP(BS1,OperatingExpenses!$E1:$CC1,OperatingExpenses!$E25:$CC25,0,0)</f>
        <v>9694.0934639999996</v>
      </c>
      <c r="BT40" s="420">
        <f>_xlfn.XLOOKUP(BT1,OperatingExpenses!$E1:$CC1,OperatingExpenses!$E25:$CC25,0,0)</f>
        <v>9694.0934639999996</v>
      </c>
      <c r="BU40" s="420">
        <f>_xlfn.XLOOKUP(BU1,OperatingExpenses!$E1:$CC1,OperatingExpenses!$E25:$CC25,0,0)</f>
        <v>9694.0934639999996</v>
      </c>
      <c r="BV40" s="420">
        <f>_xlfn.XLOOKUP(BV1,OperatingExpenses!$E1:$CC1,OperatingExpenses!$E25:$CC25,0,0)</f>
        <v>9798.1334639999986</v>
      </c>
      <c r="BW40" s="420">
        <f>_xlfn.XLOOKUP(BW1,OperatingExpenses!$E1:$CC1,OperatingExpenses!$E25:$CC25,0,0)</f>
        <v>9798.1334639999986</v>
      </c>
      <c r="BX40" s="420">
        <f>_xlfn.XLOOKUP(BX1,OperatingExpenses!$E1:$CC1,OperatingExpenses!$E25:$CC25,0,0)</f>
        <v>9798.1334639999986</v>
      </c>
      <c r="BY40" s="420">
        <f>_xlfn.XLOOKUP(BY1,OperatingExpenses!$E1:$CC1,OperatingExpenses!$E25:$CC25,0,0)</f>
        <v>9798.1334639999986</v>
      </c>
      <c r="BZ40" s="420">
        <f>_xlfn.XLOOKUP(BZ1,OperatingExpenses!$E1:$CC1,OperatingExpenses!$E25:$CC25,0,0)</f>
        <v>9887.975333280001</v>
      </c>
      <c r="CA40" s="420">
        <f>_xlfn.XLOOKUP(CA1,OperatingExpenses!$E1:$CC1,OperatingExpenses!$E25:$CC25,0,0)</f>
        <v>9887.975333280001</v>
      </c>
      <c r="CB40" s="420">
        <f>_xlfn.XLOOKUP(CB1,OperatingExpenses!$E1:$CC1,OperatingExpenses!$E25:$CC25,0,0)</f>
        <v>9887.975333280001</v>
      </c>
      <c r="CC40" s="420">
        <f>_xlfn.XLOOKUP(CC1,OperatingExpenses!$E1:$CC1,OperatingExpenses!$E25:$CC25,0,0)</f>
        <v>9887.975333280001</v>
      </c>
      <c r="CD40" s="425">
        <f>_xlfn.XLOOKUP(CD1,OperatingExpenses!$E1:$CC1,OperatingExpenses!$E25:$CC25,0,0)</f>
        <v>9887.975333280001</v>
      </c>
    </row>
    <row r="41" spans="1:82" x14ac:dyDescent="0.2">
      <c r="B41" s="133" t="s">
        <v>14</v>
      </c>
      <c r="C41" s="178"/>
      <c r="D41" s="420"/>
      <c r="E41" s="420">
        <f>_xlfn.XLOOKUP(E1,OperatingExpenses!$E1:$BL1,OperatingExpenses!$E32:$BL32,0,0)</f>
        <v>0</v>
      </c>
      <c r="F41" s="420">
        <f>_xlfn.XLOOKUP(F1,OperatingExpenses!$E1:$BL1,OperatingExpenses!$E32:$BL32,0,0)</f>
        <v>0</v>
      </c>
      <c r="G41" s="420">
        <f>_xlfn.XLOOKUP(G1,OperatingExpenses!$E1:$BL1,OperatingExpenses!$E32:$BL32,0,0)</f>
        <v>0</v>
      </c>
      <c r="H41" s="420">
        <f>_xlfn.XLOOKUP(H1,OperatingExpenses!$E1:$BL1,OperatingExpenses!$E32:$BL32,0,0)</f>
        <v>0</v>
      </c>
      <c r="I41" s="420">
        <f>_xlfn.XLOOKUP(I1,OperatingExpenses!$E1:$BL1,OperatingExpenses!$E32:$BL32,0,0)</f>
        <v>0</v>
      </c>
      <c r="J41" s="420">
        <f>_xlfn.XLOOKUP(J1,OperatingExpenses!$E1:$BL1,OperatingExpenses!$E32:$BL32,0,0)</f>
        <v>0</v>
      </c>
      <c r="K41" s="420">
        <f>_xlfn.XLOOKUP(K1,OperatingExpenses!$E1:$BL1,OperatingExpenses!$E32:$BL32,0,0)</f>
        <v>0</v>
      </c>
      <c r="L41" s="420">
        <f>_xlfn.XLOOKUP(L1,OperatingExpenses!$E1:$BL1,OperatingExpenses!$E32:$BL32,0,0)</f>
        <v>0</v>
      </c>
      <c r="M41" s="420">
        <f>_xlfn.XLOOKUP(M1,OperatingExpenses!$E1:$BL1,OperatingExpenses!$E32:$BL32,0,0)</f>
        <v>0</v>
      </c>
      <c r="N41" s="420">
        <f>_xlfn.XLOOKUP(N1,OperatingExpenses!$E1:$BL1,OperatingExpenses!$E32:$BL32,0,0)</f>
        <v>0</v>
      </c>
      <c r="O41" s="420">
        <f>_xlfn.XLOOKUP(O1,OperatingExpenses!$E1:$BL1,OperatingExpenses!$E32:$BL32,0,0)</f>
        <v>0</v>
      </c>
      <c r="P41" s="420">
        <f>_xlfn.XLOOKUP(P1,OperatingExpenses!$E1:$BL1,OperatingExpenses!$E32:$BL32,0,0)</f>
        <v>0</v>
      </c>
      <c r="Q41" s="420">
        <f>_xlfn.XLOOKUP(Q1,OperatingExpenses!$E1:$BL1,OperatingExpenses!$E32:$BL32,0,0)</f>
        <v>0</v>
      </c>
      <c r="R41" s="420">
        <f>_xlfn.XLOOKUP(R1,OperatingExpenses!$E1:$BL1,OperatingExpenses!$E32:$BL32,0,0)</f>
        <v>33850</v>
      </c>
      <c r="S41" s="420">
        <f>_xlfn.XLOOKUP(S1,OperatingExpenses!$E1:$BL1,OperatingExpenses!$E32:$BL32,0,0)</f>
        <v>3850</v>
      </c>
      <c r="T41" s="420">
        <f>_xlfn.XLOOKUP(T1,OperatingExpenses!$E1:$BL1,OperatingExpenses!$E32:$BL32,0,0)</f>
        <v>3850</v>
      </c>
      <c r="U41" s="420">
        <f>_xlfn.XLOOKUP(U1,OperatingExpenses!$E1:$BL1,OperatingExpenses!$E32:$BL32,0,0)</f>
        <v>3850</v>
      </c>
      <c r="V41" s="420">
        <f>_xlfn.XLOOKUP(V1,OperatingExpenses!$E1:$BL1,OperatingExpenses!$E32:$BL32,0,0)</f>
        <v>3850</v>
      </c>
      <c r="W41" s="420">
        <f>_xlfn.XLOOKUP(W1,OperatingExpenses!$E1:$CC1,OperatingExpenses!$E32:$CC32,0,0)</f>
        <v>3850</v>
      </c>
      <c r="X41" s="420">
        <f>_xlfn.XLOOKUP(X1,OperatingExpenses!$E1:$CC1,OperatingExpenses!$E32:$CC32,0,0)</f>
        <v>3850</v>
      </c>
      <c r="Y41" s="420">
        <f>_xlfn.XLOOKUP(Y1,OperatingExpenses!$E1:$CC1,OperatingExpenses!$E32:$CC32,0,0)</f>
        <v>3850</v>
      </c>
      <c r="Z41" s="420">
        <f>_xlfn.XLOOKUP(Z1,OperatingExpenses!$E1:$CC1,OperatingExpenses!$E32:$CC32,0,0)</f>
        <v>3850</v>
      </c>
      <c r="AA41" s="420">
        <f>_xlfn.XLOOKUP(AA1,OperatingExpenses!$E1:$CC1,OperatingExpenses!$E32:$CC32,0,0)</f>
        <v>3850</v>
      </c>
      <c r="AB41" s="420">
        <f>_xlfn.XLOOKUP(AB1,OperatingExpenses!$E1:$CC1,OperatingExpenses!$E32:$CC32,0,0)</f>
        <v>3850</v>
      </c>
      <c r="AC41" s="420">
        <f>_xlfn.XLOOKUP(AC1,OperatingExpenses!$E1:$CC1,OperatingExpenses!$E32:$CC32,0,0)</f>
        <v>3850</v>
      </c>
      <c r="AD41" s="420">
        <f>_xlfn.XLOOKUP(AD1,OperatingExpenses!$E1:$CC1,OperatingExpenses!$E32:$CC32,0,0)</f>
        <v>34527</v>
      </c>
      <c r="AE41" s="420">
        <f>_xlfn.XLOOKUP(AE1,OperatingExpenses!$E1:$CC1,OperatingExpenses!$E32:$CC32,0,0)</f>
        <v>3927</v>
      </c>
      <c r="AF41" s="420">
        <f>_xlfn.XLOOKUP(AF1,OperatingExpenses!$E1:$CC1,OperatingExpenses!$E32:$CC32,0,0)</f>
        <v>3927</v>
      </c>
      <c r="AG41" s="420">
        <f>_xlfn.XLOOKUP(AG1,OperatingExpenses!$E1:$CC1,OperatingExpenses!$E32:$CC32,0,0)</f>
        <v>3927</v>
      </c>
      <c r="AH41" s="420">
        <f>_xlfn.XLOOKUP(AH1,OperatingExpenses!$E1:$CC1,OperatingExpenses!$E32:$CC32,0,0)</f>
        <v>3927</v>
      </c>
      <c r="AI41" s="420">
        <f>_xlfn.XLOOKUP(AI1,OperatingExpenses!$E1:$CC1,OperatingExpenses!$E32:$CC32,0,0)</f>
        <v>3927</v>
      </c>
      <c r="AJ41" s="420">
        <f>_xlfn.XLOOKUP(AJ1,OperatingExpenses!$E1:$CC1,OperatingExpenses!$E32:$CC32,0,0)</f>
        <v>3927</v>
      </c>
      <c r="AK41" s="420">
        <f>_xlfn.XLOOKUP(AK1,OperatingExpenses!$E1:$CC1,OperatingExpenses!$E32:$CC32,0,0)</f>
        <v>3927</v>
      </c>
      <c r="AL41" s="420">
        <f>_xlfn.XLOOKUP(AL1,OperatingExpenses!$E1:$CC1,OperatingExpenses!$E32:$CC32,0,0)</f>
        <v>3927</v>
      </c>
      <c r="AM41" s="420">
        <f>_xlfn.XLOOKUP(AM1,OperatingExpenses!$E1:$CC1,OperatingExpenses!$E32:$CC32,0,0)</f>
        <v>3927</v>
      </c>
      <c r="AN41" s="420">
        <f>_xlfn.XLOOKUP(AN1,OperatingExpenses!$E1:$CC1,OperatingExpenses!$E32:$CC32,0,0)</f>
        <v>3927</v>
      </c>
      <c r="AO41" s="420">
        <f>_xlfn.XLOOKUP(AO1,OperatingExpenses!$E1:$CC1,OperatingExpenses!$E32:$CC32,0,0)</f>
        <v>3927</v>
      </c>
      <c r="AP41" s="420">
        <f>_xlfn.XLOOKUP(AP1,OperatingExpenses!$E1:$CC1,OperatingExpenses!$E32:$CC32,0,0)</f>
        <v>35217.54</v>
      </c>
      <c r="AQ41" s="420">
        <f>_xlfn.XLOOKUP(AQ1,OperatingExpenses!$E1:$CC1,OperatingExpenses!$E32:$CC32,0,0)</f>
        <v>4005.5400000000004</v>
      </c>
      <c r="AR41" s="420">
        <f>_xlfn.XLOOKUP(AR1,OperatingExpenses!$E1:$CC1,OperatingExpenses!$E32:$CC32,0,0)</f>
        <v>4005.5400000000004</v>
      </c>
      <c r="AS41" s="420">
        <f>_xlfn.XLOOKUP(AS1,OperatingExpenses!$E1:$CC1,OperatingExpenses!$E32:$CC32,0,0)</f>
        <v>4005.5400000000004</v>
      </c>
      <c r="AT41" s="420">
        <f>_xlfn.XLOOKUP(AT1,OperatingExpenses!$E1:$CC1,OperatingExpenses!$E32:$CC32,0,0)</f>
        <v>4005.5400000000004</v>
      </c>
      <c r="AU41" s="420">
        <f>_xlfn.XLOOKUP(AU1,OperatingExpenses!$E1:$CC1,OperatingExpenses!$E32:$CC32,0,0)</f>
        <v>4005.5400000000004</v>
      </c>
      <c r="AV41" s="420">
        <f>_xlfn.XLOOKUP(AV1,OperatingExpenses!$E1:$CC1,OperatingExpenses!$E32:$CC32,0,0)</f>
        <v>4005.5400000000004</v>
      </c>
      <c r="AW41" s="420">
        <f>_xlfn.XLOOKUP(AW1,OperatingExpenses!$E1:$CC1,OperatingExpenses!$E32:$CC32,0,0)</f>
        <v>4005.5400000000004</v>
      </c>
      <c r="AX41" s="420">
        <f>_xlfn.XLOOKUP(AX1,OperatingExpenses!$E1:$CC1,OperatingExpenses!$E32:$CC32,0,0)</f>
        <v>4005.5400000000004</v>
      </c>
      <c r="AY41" s="420">
        <f>_xlfn.XLOOKUP(AY1,OperatingExpenses!$E1:$CC1,OperatingExpenses!$E32:$CC32,0,0)</f>
        <v>4005.5400000000004</v>
      </c>
      <c r="AZ41" s="420">
        <f>_xlfn.XLOOKUP(AZ1,OperatingExpenses!$E1:$CC1,OperatingExpenses!$E32:$CC32,0,0)</f>
        <v>4005.5400000000004</v>
      </c>
      <c r="BA41" s="420">
        <f>_xlfn.XLOOKUP(BA1,OperatingExpenses!$E1:$CC1,OperatingExpenses!$E32:$CC32,0,0)</f>
        <v>4005.5400000000004</v>
      </c>
      <c r="BB41" s="420">
        <f>_xlfn.XLOOKUP(BB1,OperatingExpenses!$E1:$CC1,OperatingExpenses!$E32:$CC32,0,0)</f>
        <v>35921.890800000001</v>
      </c>
      <c r="BC41" s="420">
        <f>_xlfn.XLOOKUP(BC1,OperatingExpenses!$E1:$CC1,OperatingExpenses!$E32:$CC32,0,0)</f>
        <v>4085.6508000000003</v>
      </c>
      <c r="BD41" s="420">
        <f>_xlfn.XLOOKUP(BD1,OperatingExpenses!$E1:$CC1,OperatingExpenses!$E32:$CC32,0,0)</f>
        <v>4085.6508000000003</v>
      </c>
      <c r="BE41" s="420">
        <f>_xlfn.XLOOKUP(BE1,OperatingExpenses!$E1:$CC1,OperatingExpenses!$E32:$CC32,0,0)</f>
        <v>4085.6508000000003</v>
      </c>
      <c r="BF41" s="420">
        <f>_xlfn.XLOOKUP(BF1,OperatingExpenses!$E1:$CC1,OperatingExpenses!$E32:$CC32,0,0)</f>
        <v>4085.6508000000003</v>
      </c>
      <c r="BG41" s="420">
        <f>_xlfn.XLOOKUP(BG1,OperatingExpenses!$E1:$CC1,OperatingExpenses!$E32:$CC32,0,0)</f>
        <v>4085.6508000000003</v>
      </c>
      <c r="BH41" s="420">
        <f>_xlfn.XLOOKUP(BH1,OperatingExpenses!$E1:$CC1,OperatingExpenses!$E32:$CC32,0,0)</f>
        <v>4085.6508000000003</v>
      </c>
      <c r="BI41" s="420">
        <f>_xlfn.XLOOKUP(BI1,OperatingExpenses!$E1:$CC1,OperatingExpenses!$E32:$CC32,0,0)</f>
        <v>4085.6508000000003</v>
      </c>
      <c r="BJ41" s="420">
        <f>_xlfn.XLOOKUP(BJ1,OperatingExpenses!$E1:$CC1,OperatingExpenses!$E32:$CC32,0,0)</f>
        <v>4085.6508000000003</v>
      </c>
      <c r="BK41" s="420">
        <f>_xlfn.XLOOKUP(BK1,OperatingExpenses!$E1:$CC1,OperatingExpenses!$E32:$CC32,0,0)</f>
        <v>4085.6508000000003</v>
      </c>
      <c r="BL41" s="420">
        <f>_xlfn.XLOOKUP(BL1,OperatingExpenses!$E1:$CC1,OperatingExpenses!$E32:$CC32,0,0)</f>
        <v>4085.6508000000003</v>
      </c>
      <c r="BM41" s="420">
        <f>_xlfn.XLOOKUP(BM1,OperatingExpenses!$E1:$CC1,OperatingExpenses!$E32:$CC32,0,0)</f>
        <v>4085.6508000000003</v>
      </c>
      <c r="BN41" s="420">
        <f>_xlfn.XLOOKUP(BN1,OperatingExpenses!$E1:$CC1,OperatingExpenses!$E32:$CC32,0,0)</f>
        <v>36640.328615999999</v>
      </c>
      <c r="BO41" s="420">
        <f>_xlfn.XLOOKUP(BO1,OperatingExpenses!$E1:$CC1,OperatingExpenses!$E32:$CC32,0,0)</f>
        <v>4167.363816</v>
      </c>
      <c r="BP41" s="420">
        <f>_xlfn.XLOOKUP(BP1,OperatingExpenses!$E1:$CC1,OperatingExpenses!$E32:$CC32,0,0)</f>
        <v>4167.363816</v>
      </c>
      <c r="BQ41" s="420">
        <f>_xlfn.XLOOKUP(BQ1,OperatingExpenses!$E1:$CC1,OperatingExpenses!$E32:$CC32,0,0)</f>
        <v>4167.363816</v>
      </c>
      <c r="BR41" s="420">
        <f>_xlfn.XLOOKUP(BR1,OperatingExpenses!$E1:$CC1,OperatingExpenses!$E32:$CC32,0,0)</f>
        <v>4167.363816</v>
      </c>
      <c r="BS41" s="420">
        <f>_xlfn.XLOOKUP(BS1,OperatingExpenses!$E1:$CC1,OperatingExpenses!$E32:$CC32,0,0)</f>
        <v>4167.363816</v>
      </c>
      <c r="BT41" s="420">
        <f>_xlfn.XLOOKUP(BT1,OperatingExpenses!$E1:$CC1,OperatingExpenses!$E32:$CC32,0,0)</f>
        <v>4167.363816</v>
      </c>
      <c r="BU41" s="420">
        <f>_xlfn.XLOOKUP(BU1,OperatingExpenses!$E1:$CC1,OperatingExpenses!$E32:$CC32,0,0)</f>
        <v>4167.363816</v>
      </c>
      <c r="BV41" s="420">
        <f>_xlfn.XLOOKUP(BV1,OperatingExpenses!$E1:$CC1,OperatingExpenses!$E32:$CC32,0,0)</f>
        <v>4167.363816</v>
      </c>
      <c r="BW41" s="420">
        <f>_xlfn.XLOOKUP(BW1,OperatingExpenses!$E1:$CC1,OperatingExpenses!$E32:$CC32,0,0)</f>
        <v>4167.363816</v>
      </c>
      <c r="BX41" s="420">
        <f>_xlfn.XLOOKUP(BX1,OperatingExpenses!$E1:$CC1,OperatingExpenses!$E32:$CC32,0,0)</f>
        <v>4167.363816</v>
      </c>
      <c r="BY41" s="420">
        <f>_xlfn.XLOOKUP(BY1,OperatingExpenses!$E1:$CC1,OperatingExpenses!$E32:$CC32,0,0)</f>
        <v>4167.363816</v>
      </c>
      <c r="BZ41" s="420">
        <f>_xlfn.XLOOKUP(BZ1,OperatingExpenses!$E1:$CC1,OperatingExpenses!$E32:$CC32,0,0)</f>
        <v>37373.135188319997</v>
      </c>
      <c r="CA41" s="420">
        <f>_xlfn.XLOOKUP(CA1,OperatingExpenses!$E1:$CC1,OperatingExpenses!$E32:$CC32,0,0)</f>
        <v>4250.7110923199998</v>
      </c>
      <c r="CB41" s="420">
        <f>_xlfn.XLOOKUP(CB1,OperatingExpenses!$E1:$CC1,OperatingExpenses!$E32:$CC32,0,0)</f>
        <v>4250.7110923199998</v>
      </c>
      <c r="CC41" s="420">
        <f>_xlfn.XLOOKUP(CC1,OperatingExpenses!$E1:$CC1,OperatingExpenses!$E32:$CC32,0,0)</f>
        <v>4250.7110923199998</v>
      </c>
      <c r="CD41" s="425">
        <f>_xlfn.XLOOKUP(CD1,OperatingExpenses!$E1:$CC1,OperatingExpenses!$E32:$CC32,0,0)</f>
        <v>4250.7110923199998</v>
      </c>
    </row>
    <row r="42" spans="1:82" ht="24" x14ac:dyDescent="0.2">
      <c r="B42" s="133" t="s">
        <v>222</v>
      </c>
      <c r="C42" s="178"/>
      <c r="D42" s="420"/>
      <c r="E42" s="420">
        <f>_xlfn.XLOOKUP(E1,OperatingExpenses!$E1:$BL1,OperatingExpenses!$E50:$BL50,0,0)</f>
        <v>0</v>
      </c>
      <c r="F42" s="420">
        <f>_xlfn.XLOOKUP(F1,OperatingExpenses!$E1:$BL1,OperatingExpenses!$E50:$BL50,0,0)</f>
        <v>4000</v>
      </c>
      <c r="G42" s="420">
        <f>_xlfn.XLOOKUP(G1,OperatingExpenses!$E1:$BL1,OperatingExpenses!$E50:$BL50,0,0)</f>
        <v>4000</v>
      </c>
      <c r="H42" s="420">
        <f>_xlfn.XLOOKUP(H1,OperatingExpenses!$E1:$BL1,OperatingExpenses!$E50:$BL50,0,0)</f>
        <v>4000</v>
      </c>
      <c r="I42" s="420">
        <f>_xlfn.XLOOKUP(I1,OperatingExpenses!$E1:$BL1,OperatingExpenses!$E50:$BL50,0,0)</f>
        <v>4000</v>
      </c>
      <c r="J42" s="420">
        <f>_xlfn.XLOOKUP(J1,OperatingExpenses!$E1:$BL1,OperatingExpenses!$E50:$BL50,0,0)</f>
        <v>4000</v>
      </c>
      <c r="K42" s="420">
        <f>_xlfn.XLOOKUP(K1,OperatingExpenses!$E1:$BL1,OperatingExpenses!$E50:$BL50,0,0)</f>
        <v>4000</v>
      </c>
      <c r="L42" s="420">
        <f>_xlfn.XLOOKUP(L1,OperatingExpenses!$E1:$BL1,OperatingExpenses!$E50:$BL50,0,0)</f>
        <v>4000</v>
      </c>
      <c r="M42" s="420">
        <f>_xlfn.XLOOKUP(M1,OperatingExpenses!$E1:$BL1,OperatingExpenses!$E50:$BL50,0,0)</f>
        <v>4000</v>
      </c>
      <c r="N42" s="420">
        <f>_xlfn.XLOOKUP(N1,OperatingExpenses!$E1:$BL1,OperatingExpenses!$E50:$BL50,0,0)</f>
        <v>0</v>
      </c>
      <c r="O42" s="420">
        <f>_xlfn.XLOOKUP(O1,OperatingExpenses!$E1:$BL1,OperatingExpenses!$E50:$BL50,0,0)</f>
        <v>0</v>
      </c>
      <c r="P42" s="420">
        <f>_xlfn.XLOOKUP(P1,OperatingExpenses!$E1:$BL1,OperatingExpenses!$E50:$BL50,0,0)</f>
        <v>0</v>
      </c>
      <c r="Q42" s="420">
        <f>_xlfn.XLOOKUP(Q1,OperatingExpenses!$E1:$BL1,OperatingExpenses!$E50:$BL50,0,0)</f>
        <v>0</v>
      </c>
      <c r="R42" s="420">
        <f>_xlfn.XLOOKUP(R1,OperatingExpenses!$E1:$BL1,OperatingExpenses!$E50:$BL50,0,0)</f>
        <v>128550</v>
      </c>
      <c r="S42" s="420">
        <f>_xlfn.XLOOKUP(S1,OperatingExpenses!$E1:$BL1,OperatingExpenses!$E50:$BL50,0,0)</f>
        <v>43550</v>
      </c>
      <c r="T42" s="420">
        <f>_xlfn.XLOOKUP(T1,OperatingExpenses!$E1:$BL1,OperatingExpenses!$E50:$BL50,0,0)</f>
        <v>43550</v>
      </c>
      <c r="U42" s="420">
        <f>_xlfn.XLOOKUP(U1,OperatingExpenses!$E1:$BL1,OperatingExpenses!$E50:$BL50,0,0)</f>
        <v>43550</v>
      </c>
      <c r="V42" s="420">
        <f>_xlfn.XLOOKUP(V1,OperatingExpenses!$E1:$BL1,OperatingExpenses!$E50:$BL50,0,0)</f>
        <v>43550</v>
      </c>
      <c r="W42" s="420">
        <f>_xlfn.XLOOKUP(W1,OperatingExpenses!$E1:$CC1,OperatingExpenses!$E50:$CC50,0,0)</f>
        <v>43550</v>
      </c>
      <c r="X42" s="420">
        <f>_xlfn.XLOOKUP(X1,OperatingExpenses!$E1:$CC1,OperatingExpenses!$E50:$CC50,0,0)</f>
        <v>43550</v>
      </c>
      <c r="Y42" s="420">
        <f>_xlfn.XLOOKUP(Y1,OperatingExpenses!$E1:$CC1,OperatingExpenses!$E50:$CC50,0,0)</f>
        <v>43550</v>
      </c>
      <c r="Z42" s="420">
        <f>_xlfn.XLOOKUP(Z1,OperatingExpenses!$E1:$CC1,OperatingExpenses!$E50:$CC50,0,0)</f>
        <v>43550</v>
      </c>
      <c r="AA42" s="420">
        <f>_xlfn.XLOOKUP(AA1,OperatingExpenses!$E1:$CC1,OperatingExpenses!$E50:$CC50,0,0)</f>
        <v>43550</v>
      </c>
      <c r="AB42" s="420">
        <f>_xlfn.XLOOKUP(AB1,OperatingExpenses!$E1:$CC1,OperatingExpenses!$E50:$CC50,0,0)</f>
        <v>43550</v>
      </c>
      <c r="AC42" s="420">
        <f>_xlfn.XLOOKUP(AC1,OperatingExpenses!$E1:$CC1,OperatingExpenses!$E50:$CC50,0,0)</f>
        <v>43550</v>
      </c>
      <c r="AD42" s="420">
        <f>_xlfn.XLOOKUP(AD1,OperatingExpenses!$E1:$CC1,OperatingExpenses!$E50:$CC50,0,0)</f>
        <v>74421</v>
      </c>
      <c r="AE42" s="420">
        <f>_xlfn.XLOOKUP(AE1,OperatingExpenses!$E1:$CC1,OperatingExpenses!$E50:$CC50,0,0)</f>
        <v>13821</v>
      </c>
      <c r="AF42" s="420">
        <f>_xlfn.XLOOKUP(AF1,OperatingExpenses!$E1:$CC1,OperatingExpenses!$E50:$CC50,0,0)</f>
        <v>13821</v>
      </c>
      <c r="AG42" s="420">
        <f>_xlfn.XLOOKUP(AG1,OperatingExpenses!$E1:$CC1,OperatingExpenses!$E50:$CC50,0,0)</f>
        <v>13821</v>
      </c>
      <c r="AH42" s="420">
        <f>_xlfn.XLOOKUP(AH1,OperatingExpenses!$E1:$CC1,OperatingExpenses!$E50:$CC50,0,0)</f>
        <v>13821</v>
      </c>
      <c r="AI42" s="420">
        <f>_xlfn.XLOOKUP(AI1,OperatingExpenses!$E1:$CC1,OperatingExpenses!$E50:$CC50,0,0)</f>
        <v>13821</v>
      </c>
      <c r="AJ42" s="420">
        <f>_xlfn.XLOOKUP(AJ1,OperatingExpenses!$E1:$CC1,OperatingExpenses!$E50:$CC50,0,0)</f>
        <v>13821</v>
      </c>
      <c r="AK42" s="420">
        <f>_xlfn.XLOOKUP(AK1,OperatingExpenses!$E1:$CC1,OperatingExpenses!$E50:$CC50,0,0)</f>
        <v>13821</v>
      </c>
      <c r="AL42" s="420">
        <f>_xlfn.XLOOKUP(AL1,OperatingExpenses!$E1:$CC1,OperatingExpenses!$E50:$CC50,0,0)</f>
        <v>13821</v>
      </c>
      <c r="AM42" s="420">
        <f>_xlfn.XLOOKUP(AM1,OperatingExpenses!$E1:$CC1,OperatingExpenses!$E50:$CC50,0,0)</f>
        <v>13821</v>
      </c>
      <c r="AN42" s="420">
        <f>_xlfn.XLOOKUP(AN1,OperatingExpenses!$E1:$CC1,OperatingExpenses!$E50:$CC50,0,0)</f>
        <v>13821</v>
      </c>
      <c r="AO42" s="420">
        <f>_xlfn.XLOOKUP(AO1,OperatingExpenses!$E1:$CC1,OperatingExpenses!$E50:$CC50,0,0)</f>
        <v>13821</v>
      </c>
      <c r="AP42" s="420">
        <f>_xlfn.XLOOKUP(AP1,OperatingExpenses!$E1:$CC1,OperatingExpenses!$E50:$CC50,0,0)</f>
        <v>75909.42</v>
      </c>
      <c r="AQ42" s="420">
        <f>_xlfn.XLOOKUP(AQ1,OperatingExpenses!$E1:$CC1,OperatingExpenses!$E50:$CC50,0,0)</f>
        <v>14097.420000000002</v>
      </c>
      <c r="AR42" s="420">
        <f>_xlfn.XLOOKUP(AR1,OperatingExpenses!$E1:$CC1,OperatingExpenses!$E50:$CC50,0,0)</f>
        <v>14097.420000000002</v>
      </c>
      <c r="AS42" s="420">
        <f>_xlfn.XLOOKUP(AS1,OperatingExpenses!$E1:$CC1,OperatingExpenses!$E50:$CC50,0,0)</f>
        <v>14097.420000000002</v>
      </c>
      <c r="AT42" s="420">
        <f>_xlfn.XLOOKUP(AT1,OperatingExpenses!$E1:$CC1,OperatingExpenses!$E50:$CC50,0,0)</f>
        <v>14097.420000000002</v>
      </c>
      <c r="AU42" s="420">
        <f>_xlfn.XLOOKUP(AU1,OperatingExpenses!$E1:$CC1,OperatingExpenses!$E50:$CC50,0,0)</f>
        <v>14097.420000000002</v>
      </c>
      <c r="AV42" s="420">
        <f>_xlfn.XLOOKUP(AV1,OperatingExpenses!$E1:$CC1,OperatingExpenses!$E50:$CC50,0,0)</f>
        <v>14097.420000000002</v>
      </c>
      <c r="AW42" s="420">
        <f>_xlfn.XLOOKUP(AW1,OperatingExpenses!$E1:$CC1,OperatingExpenses!$E50:$CC50,0,0)</f>
        <v>14097.420000000002</v>
      </c>
      <c r="AX42" s="420">
        <f>_xlfn.XLOOKUP(AX1,OperatingExpenses!$E1:$CC1,OperatingExpenses!$E50:$CC50,0,0)</f>
        <v>14097.420000000002</v>
      </c>
      <c r="AY42" s="420">
        <f>_xlfn.XLOOKUP(AY1,OperatingExpenses!$E1:$CC1,OperatingExpenses!$E50:$CC50,0,0)</f>
        <v>14097.420000000002</v>
      </c>
      <c r="AZ42" s="420">
        <f>_xlfn.XLOOKUP(AZ1,OperatingExpenses!$E1:$CC1,OperatingExpenses!$E50:$CC50,0,0)</f>
        <v>14097.420000000002</v>
      </c>
      <c r="BA42" s="420">
        <f>_xlfn.XLOOKUP(BA1,OperatingExpenses!$E1:$CC1,OperatingExpenses!$E50:$CC50,0,0)</f>
        <v>14097.420000000002</v>
      </c>
      <c r="BB42" s="420">
        <f>_xlfn.XLOOKUP(BB1,OperatingExpenses!$E1:$CC1,OperatingExpenses!$E50:$CC50,0,0)</f>
        <v>77427.608399999997</v>
      </c>
      <c r="BC42" s="420">
        <f>_xlfn.XLOOKUP(BC1,OperatingExpenses!$E1:$CC1,OperatingExpenses!$E50:$CC50,0,0)</f>
        <v>14379.368400000003</v>
      </c>
      <c r="BD42" s="420">
        <f>_xlfn.XLOOKUP(BD1,OperatingExpenses!$E1:$CC1,OperatingExpenses!$E50:$CC50,0,0)</f>
        <v>14379.368400000003</v>
      </c>
      <c r="BE42" s="420">
        <f>_xlfn.XLOOKUP(BE1,OperatingExpenses!$E1:$CC1,OperatingExpenses!$E50:$CC50,0,0)</f>
        <v>14379.368400000003</v>
      </c>
      <c r="BF42" s="420">
        <f>_xlfn.XLOOKUP(BF1,OperatingExpenses!$E1:$CC1,OperatingExpenses!$E50:$CC50,0,0)</f>
        <v>14379.368400000003</v>
      </c>
      <c r="BG42" s="420">
        <f>_xlfn.XLOOKUP(BG1,OperatingExpenses!$E1:$CC1,OperatingExpenses!$E50:$CC50,0,0)</f>
        <v>14379.368400000003</v>
      </c>
      <c r="BH42" s="420">
        <f>_xlfn.XLOOKUP(BH1,OperatingExpenses!$E1:$CC1,OperatingExpenses!$E50:$CC50,0,0)</f>
        <v>14379.368400000003</v>
      </c>
      <c r="BI42" s="420">
        <f>_xlfn.XLOOKUP(BI1,OperatingExpenses!$E1:$CC1,OperatingExpenses!$E50:$CC50,0,0)</f>
        <v>14379.368400000003</v>
      </c>
      <c r="BJ42" s="420">
        <f>_xlfn.XLOOKUP(BJ1,OperatingExpenses!$E1:$CC1,OperatingExpenses!$E50:$CC50,0,0)</f>
        <v>14379.368400000003</v>
      </c>
      <c r="BK42" s="420">
        <f>_xlfn.XLOOKUP(BK1,OperatingExpenses!$E1:$CC1,OperatingExpenses!$E50:$CC50,0,0)</f>
        <v>14379.368400000003</v>
      </c>
      <c r="BL42" s="420">
        <f>_xlfn.XLOOKUP(BL1,OperatingExpenses!$E1:$CC1,OperatingExpenses!$E50:$CC50,0,0)</f>
        <v>14379.368400000003</v>
      </c>
      <c r="BM42" s="420">
        <f>_xlfn.XLOOKUP(BM1,OperatingExpenses!$E1:$CC1,OperatingExpenses!$E50:$CC50,0,0)</f>
        <v>14379.368400000003</v>
      </c>
      <c r="BN42" s="420">
        <f>_xlfn.XLOOKUP(BN1,OperatingExpenses!$E1:$CC1,OperatingExpenses!$E50:$CC50,0,0)</f>
        <v>78976.160568000007</v>
      </c>
      <c r="BO42" s="420">
        <f>_xlfn.XLOOKUP(BO1,OperatingExpenses!$E1:$CC1,OperatingExpenses!$E50:$CC50,0,0)</f>
        <v>14666.955768</v>
      </c>
      <c r="BP42" s="420">
        <f>_xlfn.XLOOKUP(BP1,OperatingExpenses!$E1:$CC1,OperatingExpenses!$E50:$CC50,0,0)</f>
        <v>14666.955768</v>
      </c>
      <c r="BQ42" s="420">
        <f>_xlfn.XLOOKUP(BQ1,OperatingExpenses!$E1:$CC1,OperatingExpenses!$E50:$CC50,0,0)</f>
        <v>14666.955768</v>
      </c>
      <c r="BR42" s="420">
        <f>_xlfn.XLOOKUP(BR1,OperatingExpenses!$E1:$CC1,OperatingExpenses!$E50:$CC50,0,0)</f>
        <v>14666.955768</v>
      </c>
      <c r="BS42" s="420">
        <f>_xlfn.XLOOKUP(BS1,OperatingExpenses!$E1:$CC1,OperatingExpenses!$E50:$CC50,0,0)</f>
        <v>14666.955768</v>
      </c>
      <c r="BT42" s="420">
        <f>_xlfn.XLOOKUP(BT1,OperatingExpenses!$E1:$CC1,OperatingExpenses!$E50:$CC50,0,0)</f>
        <v>14666.955768</v>
      </c>
      <c r="BU42" s="420">
        <f>_xlfn.XLOOKUP(BU1,OperatingExpenses!$E1:$CC1,OperatingExpenses!$E50:$CC50,0,0)</f>
        <v>14666.955768</v>
      </c>
      <c r="BV42" s="420">
        <f>_xlfn.XLOOKUP(BV1,OperatingExpenses!$E1:$CC1,OperatingExpenses!$E50:$CC50,0,0)</f>
        <v>14666.955768</v>
      </c>
      <c r="BW42" s="420">
        <f>_xlfn.XLOOKUP(BW1,OperatingExpenses!$E1:$CC1,OperatingExpenses!$E50:$CC50,0,0)</f>
        <v>14666.955768</v>
      </c>
      <c r="BX42" s="420">
        <f>_xlfn.XLOOKUP(BX1,OperatingExpenses!$E1:$CC1,OperatingExpenses!$E50:$CC50,0,0)</f>
        <v>14666.955768</v>
      </c>
      <c r="BY42" s="420">
        <f>_xlfn.XLOOKUP(BY1,OperatingExpenses!$E1:$CC1,OperatingExpenses!$E50:$CC50,0,0)</f>
        <v>14666.955768</v>
      </c>
      <c r="BZ42" s="420">
        <f>_xlfn.XLOOKUP(BZ1,OperatingExpenses!$E1:$CC1,OperatingExpenses!$E50:$CC50,0,0)</f>
        <v>80555.683779359999</v>
      </c>
      <c r="CA42" s="420">
        <f>_xlfn.XLOOKUP(CA1,OperatingExpenses!$E1:$CC1,OperatingExpenses!$E50:$CC50,0,0)</f>
        <v>14960.29488336</v>
      </c>
      <c r="CB42" s="420">
        <f>_xlfn.XLOOKUP(CB1,OperatingExpenses!$E1:$CC1,OperatingExpenses!$E50:$CC50,0,0)</f>
        <v>14960.29488336</v>
      </c>
      <c r="CC42" s="420">
        <f>_xlfn.XLOOKUP(CC1,OperatingExpenses!$E1:$CC1,OperatingExpenses!$E50:$CC50,0,0)</f>
        <v>14960.29488336</v>
      </c>
      <c r="CD42" s="425">
        <f>_xlfn.XLOOKUP(CD1,OperatingExpenses!$E1:$CC1,OperatingExpenses!$E50:$CC50,0,0)</f>
        <v>14960.29488336</v>
      </c>
    </row>
    <row r="43" spans="1:82" x14ac:dyDescent="0.2">
      <c r="B43" s="133" t="s">
        <v>27</v>
      </c>
      <c r="C43" s="178"/>
      <c r="D43" s="420"/>
      <c r="E43" s="420">
        <f>_xlfn.XLOOKUP(E1,OperatingExpenses!$E1:$BL1,OperatingExpenses!$E57:$BL57,0,0)</f>
        <v>0</v>
      </c>
      <c r="F43" s="420">
        <f>_xlfn.XLOOKUP(F1,OperatingExpenses!$E1:$BL1,OperatingExpenses!$E57:$BL57,0,0)</f>
        <v>680</v>
      </c>
      <c r="G43" s="420">
        <f>_xlfn.XLOOKUP(G1,OperatingExpenses!$E1:$BL1,OperatingExpenses!$E57:$BL57,0,0)</f>
        <v>680</v>
      </c>
      <c r="H43" s="420">
        <f>_xlfn.XLOOKUP(H1,OperatingExpenses!$E1:$BL1,OperatingExpenses!$E57:$BL57,0,0)</f>
        <v>680</v>
      </c>
      <c r="I43" s="420">
        <f>_xlfn.XLOOKUP(I1,OperatingExpenses!$E1:$BL1,OperatingExpenses!$E57:$BL57,0,0)</f>
        <v>680</v>
      </c>
      <c r="J43" s="420">
        <f>_xlfn.XLOOKUP(J1,OperatingExpenses!$E1:$BL1,OperatingExpenses!$E57:$BL57,0,0)</f>
        <v>680</v>
      </c>
      <c r="K43" s="420">
        <f>_xlfn.XLOOKUP(K1,OperatingExpenses!$E1:$BL1,OperatingExpenses!$E57:$BL57,0,0)</f>
        <v>680</v>
      </c>
      <c r="L43" s="420">
        <f>_xlfn.XLOOKUP(L1,OperatingExpenses!$E1:$BL1,OperatingExpenses!$E57:$BL57,0,0)</f>
        <v>680</v>
      </c>
      <c r="M43" s="420">
        <f>_xlfn.XLOOKUP(M1,OperatingExpenses!$E1:$BL1,OperatingExpenses!$E57:$BL57,0,0)</f>
        <v>680</v>
      </c>
      <c r="N43" s="420">
        <f>_xlfn.XLOOKUP(N1,OperatingExpenses!$E1:$BL1,OperatingExpenses!$E57:$BL57,0,0)</f>
        <v>0</v>
      </c>
      <c r="O43" s="420">
        <f>_xlfn.XLOOKUP(O1,OperatingExpenses!$E1:$BL1,OperatingExpenses!$E57:$BL57,0,0)</f>
        <v>0</v>
      </c>
      <c r="P43" s="420">
        <f>_xlfn.XLOOKUP(P1,OperatingExpenses!$E1:$BL1,OperatingExpenses!$E57:$BL57,0,0)</f>
        <v>0</v>
      </c>
      <c r="Q43" s="420">
        <f>_xlfn.XLOOKUP(Q1,OperatingExpenses!$E1:$BL1,OperatingExpenses!$E57:$BL57,0,0)</f>
        <v>0</v>
      </c>
      <c r="R43" s="420">
        <f>_xlfn.XLOOKUP(R1,OperatingExpenses!$E1:$BL1,OperatingExpenses!$E57:$BL57,0,0)</f>
        <v>11000</v>
      </c>
      <c r="S43" s="420">
        <f>_xlfn.XLOOKUP(S1,OperatingExpenses!$E1:$BL1,OperatingExpenses!$E57:$BL57,0,0)</f>
        <v>6000</v>
      </c>
      <c r="T43" s="420">
        <f>_xlfn.XLOOKUP(T1,OperatingExpenses!$E1:$BL1,OperatingExpenses!$E57:$BL57,0,0)</f>
        <v>1000</v>
      </c>
      <c r="U43" s="420">
        <f>_xlfn.XLOOKUP(U1,OperatingExpenses!$E1:$BL1,OperatingExpenses!$E57:$BL57,0,0)</f>
        <v>11000</v>
      </c>
      <c r="V43" s="420">
        <f>_xlfn.XLOOKUP(V1,OperatingExpenses!$E1:$BL1,OperatingExpenses!$E57:$BL57,0,0)</f>
        <v>6000</v>
      </c>
      <c r="W43" s="420">
        <f>_xlfn.XLOOKUP(W1,OperatingExpenses!$E1:$CC1,OperatingExpenses!$E57:$CC57,0,0)</f>
        <v>1000</v>
      </c>
      <c r="X43" s="420">
        <f>_xlfn.XLOOKUP(X1,OperatingExpenses!$E1:$CC1,OperatingExpenses!$E57:$CC57,0,0)</f>
        <v>11000</v>
      </c>
      <c r="Y43" s="420">
        <f>_xlfn.XLOOKUP(Y1,OperatingExpenses!$E1:$CC1,OperatingExpenses!$E57:$CC57,0,0)</f>
        <v>6000</v>
      </c>
      <c r="Z43" s="420">
        <f>_xlfn.XLOOKUP(Z1,OperatingExpenses!$E1:$CC1,OperatingExpenses!$E57:$CC57,0,0)</f>
        <v>1000</v>
      </c>
      <c r="AA43" s="420">
        <f>_xlfn.XLOOKUP(AA1,OperatingExpenses!$E1:$CC1,OperatingExpenses!$E57:$CC57,0,0)</f>
        <v>11000</v>
      </c>
      <c r="AB43" s="420">
        <f>_xlfn.XLOOKUP(AB1,OperatingExpenses!$E1:$CC1,OperatingExpenses!$E57:$CC57,0,0)</f>
        <v>6000</v>
      </c>
      <c r="AC43" s="420">
        <f>_xlfn.XLOOKUP(AC1,OperatingExpenses!$E1:$CC1,OperatingExpenses!$E57:$CC57,0,0)</f>
        <v>1000</v>
      </c>
      <c r="AD43" s="420">
        <f>_xlfn.XLOOKUP(AD1,OperatingExpenses!$E1:$CC1,OperatingExpenses!$E57:$CC57,0,0)</f>
        <v>11220</v>
      </c>
      <c r="AE43" s="420">
        <f>_xlfn.XLOOKUP(AE1,OperatingExpenses!$E1:$CC1,OperatingExpenses!$E57:$CC57,0,0)</f>
        <v>6120</v>
      </c>
      <c r="AF43" s="420">
        <f>_xlfn.XLOOKUP(AF1,OperatingExpenses!$E1:$CC1,OperatingExpenses!$E57:$CC57,0,0)</f>
        <v>1020</v>
      </c>
      <c r="AG43" s="420">
        <f>_xlfn.XLOOKUP(AG1,OperatingExpenses!$E1:$CC1,OperatingExpenses!$E57:$CC57,0,0)</f>
        <v>11220</v>
      </c>
      <c r="AH43" s="420">
        <f>_xlfn.XLOOKUP(AH1,OperatingExpenses!$E1:$CC1,OperatingExpenses!$E57:$CC57,0,0)</f>
        <v>6120</v>
      </c>
      <c r="AI43" s="420">
        <f>_xlfn.XLOOKUP(AI1,OperatingExpenses!$E1:$CC1,OperatingExpenses!$E57:$CC57,0,0)</f>
        <v>1020</v>
      </c>
      <c r="AJ43" s="420">
        <f>_xlfn.XLOOKUP(AJ1,OperatingExpenses!$E1:$CC1,OperatingExpenses!$E57:$CC57,0,0)</f>
        <v>11220</v>
      </c>
      <c r="AK43" s="420">
        <f>_xlfn.XLOOKUP(AK1,OperatingExpenses!$E1:$CC1,OperatingExpenses!$E57:$CC57,0,0)</f>
        <v>6120</v>
      </c>
      <c r="AL43" s="420">
        <f>_xlfn.XLOOKUP(AL1,OperatingExpenses!$E1:$CC1,OperatingExpenses!$E57:$CC57,0,0)</f>
        <v>1020</v>
      </c>
      <c r="AM43" s="420">
        <f>_xlfn.XLOOKUP(AM1,OperatingExpenses!$E1:$CC1,OperatingExpenses!$E57:$CC57,0,0)</f>
        <v>11220</v>
      </c>
      <c r="AN43" s="420">
        <f>_xlfn.XLOOKUP(AN1,OperatingExpenses!$E1:$CC1,OperatingExpenses!$E57:$CC57,0,0)</f>
        <v>6120</v>
      </c>
      <c r="AO43" s="420">
        <f>_xlfn.XLOOKUP(AO1,OperatingExpenses!$E1:$CC1,OperatingExpenses!$E57:$CC57,0,0)</f>
        <v>1020</v>
      </c>
      <c r="AP43" s="420">
        <f>_xlfn.XLOOKUP(AP1,OperatingExpenses!$E1:$CC1,OperatingExpenses!$E57:$CC57,0,0)</f>
        <v>11444.4</v>
      </c>
      <c r="AQ43" s="420">
        <f>_xlfn.XLOOKUP(AQ1,OperatingExpenses!$E1:$CC1,OperatingExpenses!$E57:$CC57,0,0)</f>
        <v>6242.4</v>
      </c>
      <c r="AR43" s="420">
        <f>_xlfn.XLOOKUP(AR1,OperatingExpenses!$E1:$CC1,OperatingExpenses!$E57:$CC57,0,0)</f>
        <v>1040.4000000000001</v>
      </c>
      <c r="AS43" s="420">
        <f>_xlfn.XLOOKUP(AS1,OperatingExpenses!$E1:$CC1,OperatingExpenses!$E57:$CC57,0,0)</f>
        <v>11444.4</v>
      </c>
      <c r="AT43" s="420">
        <f>_xlfn.XLOOKUP(AT1,OperatingExpenses!$E1:$CC1,OperatingExpenses!$E57:$CC57,0,0)</f>
        <v>6242.4</v>
      </c>
      <c r="AU43" s="420">
        <f>_xlfn.XLOOKUP(AU1,OperatingExpenses!$E1:$CC1,OperatingExpenses!$E57:$CC57,0,0)</f>
        <v>1040.4000000000001</v>
      </c>
      <c r="AV43" s="420">
        <f>_xlfn.XLOOKUP(AV1,OperatingExpenses!$E1:$CC1,OperatingExpenses!$E57:$CC57,0,0)</f>
        <v>11444.4</v>
      </c>
      <c r="AW43" s="420">
        <f>_xlfn.XLOOKUP(AW1,OperatingExpenses!$E1:$CC1,OperatingExpenses!$E57:$CC57,0,0)</f>
        <v>6242.4</v>
      </c>
      <c r="AX43" s="420">
        <f>_xlfn.XLOOKUP(AX1,OperatingExpenses!$E1:$CC1,OperatingExpenses!$E57:$CC57,0,0)</f>
        <v>1040.4000000000001</v>
      </c>
      <c r="AY43" s="420">
        <f>_xlfn.XLOOKUP(AY1,OperatingExpenses!$E1:$CC1,OperatingExpenses!$E57:$CC57,0,0)</f>
        <v>11444.4</v>
      </c>
      <c r="AZ43" s="420">
        <f>_xlfn.XLOOKUP(AZ1,OperatingExpenses!$E1:$CC1,OperatingExpenses!$E57:$CC57,0,0)</f>
        <v>6242.4</v>
      </c>
      <c r="BA43" s="420">
        <f>_xlfn.XLOOKUP(BA1,OperatingExpenses!$E1:$CC1,OperatingExpenses!$E57:$CC57,0,0)</f>
        <v>1040.4000000000001</v>
      </c>
      <c r="BB43" s="420">
        <f>_xlfn.XLOOKUP(BB1,OperatingExpenses!$E1:$CC1,OperatingExpenses!$E57:$CC57,0,0)</f>
        <v>11673.288</v>
      </c>
      <c r="BC43" s="420">
        <f>_xlfn.XLOOKUP(BC1,OperatingExpenses!$E1:$CC1,OperatingExpenses!$E57:$CC57,0,0)</f>
        <v>6367.2479999999996</v>
      </c>
      <c r="BD43" s="420">
        <f>_xlfn.XLOOKUP(BD1,OperatingExpenses!$E1:$CC1,OperatingExpenses!$E57:$CC57,0,0)</f>
        <v>1061.2080000000001</v>
      </c>
      <c r="BE43" s="420">
        <f>_xlfn.XLOOKUP(BE1,OperatingExpenses!$E1:$CC1,OperatingExpenses!$E57:$CC57,0,0)</f>
        <v>11673.288</v>
      </c>
      <c r="BF43" s="420">
        <f>_xlfn.XLOOKUP(BF1,OperatingExpenses!$E1:$CC1,OperatingExpenses!$E57:$CC57,0,0)</f>
        <v>6367.2479999999996</v>
      </c>
      <c r="BG43" s="420">
        <f>_xlfn.XLOOKUP(BG1,OperatingExpenses!$E1:$CC1,OperatingExpenses!$E57:$CC57,0,0)</f>
        <v>1061.2080000000001</v>
      </c>
      <c r="BH43" s="420">
        <f>_xlfn.XLOOKUP(BH1,OperatingExpenses!$E1:$CC1,OperatingExpenses!$E57:$CC57,0,0)</f>
        <v>11673.288</v>
      </c>
      <c r="BI43" s="420">
        <f>_xlfn.XLOOKUP(BI1,OperatingExpenses!$E1:$CC1,OperatingExpenses!$E57:$CC57,0,0)</f>
        <v>6367.2479999999996</v>
      </c>
      <c r="BJ43" s="420">
        <f>_xlfn.XLOOKUP(BJ1,OperatingExpenses!$E1:$CC1,OperatingExpenses!$E57:$CC57,0,0)</f>
        <v>1061.2080000000001</v>
      </c>
      <c r="BK43" s="420">
        <f>_xlfn.XLOOKUP(BK1,OperatingExpenses!$E1:$CC1,OperatingExpenses!$E57:$CC57,0,0)</f>
        <v>11673.288</v>
      </c>
      <c r="BL43" s="420">
        <f>_xlfn.XLOOKUP(BL1,OperatingExpenses!$E1:$CC1,OperatingExpenses!$E57:$CC57,0,0)</f>
        <v>6367.2479999999996</v>
      </c>
      <c r="BM43" s="420">
        <f>_xlfn.XLOOKUP(BM1,OperatingExpenses!$E1:$CC1,OperatingExpenses!$E57:$CC57,0,0)</f>
        <v>1061.2080000000001</v>
      </c>
      <c r="BN43" s="420">
        <f>_xlfn.XLOOKUP(BN1,OperatingExpenses!$E1:$CC1,OperatingExpenses!$E57:$CC57,0,0)</f>
        <v>11906.75376</v>
      </c>
      <c r="BO43" s="420">
        <f>_xlfn.XLOOKUP(BO1,OperatingExpenses!$E1:$CC1,OperatingExpenses!$E57:$CC57,0,0)</f>
        <v>6494.5929599999999</v>
      </c>
      <c r="BP43" s="420">
        <f>_xlfn.XLOOKUP(BP1,OperatingExpenses!$E1:$CC1,OperatingExpenses!$E57:$CC57,0,0)</f>
        <v>1082.4321600000001</v>
      </c>
      <c r="BQ43" s="420">
        <f>_xlfn.XLOOKUP(BQ1,OperatingExpenses!$E1:$CC1,OperatingExpenses!$E57:$CC57,0,0)</f>
        <v>11906.75376</v>
      </c>
      <c r="BR43" s="420">
        <f>_xlfn.XLOOKUP(BR1,OperatingExpenses!$E1:$CC1,OperatingExpenses!$E57:$CC57,0,0)</f>
        <v>6494.5929599999999</v>
      </c>
      <c r="BS43" s="420">
        <f>_xlfn.XLOOKUP(BS1,OperatingExpenses!$E1:$CC1,OperatingExpenses!$E57:$CC57,0,0)</f>
        <v>1082.4321600000001</v>
      </c>
      <c r="BT43" s="420">
        <f>_xlfn.XLOOKUP(BT1,OperatingExpenses!$E1:$CC1,OperatingExpenses!$E57:$CC57,0,0)</f>
        <v>11906.75376</v>
      </c>
      <c r="BU43" s="420">
        <f>_xlfn.XLOOKUP(BU1,OperatingExpenses!$E1:$CC1,OperatingExpenses!$E57:$CC57,0,0)</f>
        <v>6494.5929599999999</v>
      </c>
      <c r="BV43" s="420">
        <f>_xlfn.XLOOKUP(BV1,OperatingExpenses!$E1:$CC1,OperatingExpenses!$E57:$CC57,0,0)</f>
        <v>1082.4321600000001</v>
      </c>
      <c r="BW43" s="420">
        <f>_xlfn.XLOOKUP(BW1,OperatingExpenses!$E1:$CC1,OperatingExpenses!$E57:$CC57,0,0)</f>
        <v>11906.75376</v>
      </c>
      <c r="BX43" s="420">
        <f>_xlfn.XLOOKUP(BX1,OperatingExpenses!$E1:$CC1,OperatingExpenses!$E57:$CC57,0,0)</f>
        <v>6494.5929599999999</v>
      </c>
      <c r="BY43" s="420">
        <f>_xlfn.XLOOKUP(BY1,OperatingExpenses!$E1:$CC1,OperatingExpenses!$E57:$CC57,0,0)</f>
        <v>1082.4321600000001</v>
      </c>
      <c r="BZ43" s="420">
        <f>_xlfn.XLOOKUP(BZ1,OperatingExpenses!$E1:$CC1,OperatingExpenses!$E57:$CC57,0,0)</f>
        <v>12144.888835199999</v>
      </c>
      <c r="CA43" s="420">
        <f>_xlfn.XLOOKUP(CA1,OperatingExpenses!$E1:$CC1,OperatingExpenses!$E57:$CC57,0,0)</f>
        <v>6624.484819199999</v>
      </c>
      <c r="CB43" s="420">
        <f>_xlfn.XLOOKUP(CB1,OperatingExpenses!$E1:$CC1,OperatingExpenses!$E57:$CC57,0,0)</f>
        <v>1104.0808032</v>
      </c>
      <c r="CC43" s="420">
        <f>_xlfn.XLOOKUP(CC1,OperatingExpenses!$E1:$CC1,OperatingExpenses!$E57:$CC57,0,0)</f>
        <v>12144.888835199999</v>
      </c>
      <c r="CD43" s="425">
        <f>_xlfn.XLOOKUP(CD1,OperatingExpenses!$E1:$CC1,OperatingExpenses!$E57:$CC57,0,0)</f>
        <v>6624.484819199999</v>
      </c>
    </row>
    <row r="44" spans="1:82" x14ac:dyDescent="0.2">
      <c r="B44" s="137" t="s">
        <v>30</v>
      </c>
      <c r="C44" s="182"/>
      <c r="D44" s="426"/>
      <c r="E44" s="426">
        <f>_xlfn.XLOOKUP(E1,OperatingExpenses!$E1:$BL1,OperatingExpenses!$E62:$BL62,0,0)</f>
        <v>0</v>
      </c>
      <c r="F44" s="426">
        <f>_xlfn.XLOOKUP(F1,OperatingExpenses!$E1:$BL1,OperatingExpenses!$E62:$BL62,0,0)</f>
        <v>0</v>
      </c>
      <c r="G44" s="426">
        <f>_xlfn.XLOOKUP(G1,OperatingExpenses!$E1:$BL1,OperatingExpenses!$E62:$BL62,0,0)</f>
        <v>0</v>
      </c>
      <c r="H44" s="426">
        <f>_xlfn.XLOOKUP(H1,OperatingExpenses!$E1:$BL1,OperatingExpenses!$E62:$BL62,0,0)</f>
        <v>0</v>
      </c>
      <c r="I44" s="426">
        <f>_xlfn.XLOOKUP(I1,OperatingExpenses!$E1:$BL1,OperatingExpenses!$E62:$BL62,0,0)</f>
        <v>0</v>
      </c>
      <c r="J44" s="426">
        <f>_xlfn.XLOOKUP(J1,OperatingExpenses!$E1:$BL1,OperatingExpenses!$E62:$BL62,0,0)</f>
        <v>0</v>
      </c>
      <c r="K44" s="426">
        <f>_xlfn.XLOOKUP(K1,OperatingExpenses!$E1:$BL1,OperatingExpenses!$E62:$BL62,0,0)</f>
        <v>0</v>
      </c>
      <c r="L44" s="426">
        <f>_xlfn.XLOOKUP(L1,OperatingExpenses!$E1:$BL1,OperatingExpenses!$E62:$BL62,0,0)</f>
        <v>0</v>
      </c>
      <c r="M44" s="426">
        <f>_xlfn.XLOOKUP(M1,OperatingExpenses!$E1:$BL1,OperatingExpenses!$E62:$BL62,0,0)</f>
        <v>0</v>
      </c>
      <c r="N44" s="426">
        <f>_xlfn.XLOOKUP(N1,OperatingExpenses!$E1:$BL1,OperatingExpenses!$E62:$BL62,0,0)</f>
        <v>0</v>
      </c>
      <c r="O44" s="426">
        <f>_xlfn.XLOOKUP(O1,OperatingExpenses!$E1:$BL1,OperatingExpenses!$E62:$BL62,0,0)</f>
        <v>0</v>
      </c>
      <c r="P44" s="426">
        <f>_xlfn.XLOOKUP(P1,OperatingExpenses!$E1:$BL1,OperatingExpenses!$E62:$BL62,0,0)</f>
        <v>0</v>
      </c>
      <c r="Q44" s="426">
        <f>_xlfn.XLOOKUP(Q1,OperatingExpenses!$E1:$BL1,OperatingExpenses!$E62:$BL62,0,0)</f>
        <v>0</v>
      </c>
      <c r="R44" s="426">
        <f>_xlfn.XLOOKUP(R1,OperatingExpenses!$E1:$BL1,OperatingExpenses!$E62:$BL62,0,0)</f>
        <v>450.96376984126988</v>
      </c>
      <c r="S44" s="426">
        <f>_xlfn.XLOOKUP(S1,OperatingExpenses!$E1:$BL1,OperatingExpenses!$E62:$BL62,0,0)</f>
        <v>450.96376984126988</v>
      </c>
      <c r="T44" s="426">
        <f>_xlfn.XLOOKUP(T1,OperatingExpenses!$E1:$BL1,OperatingExpenses!$E62:$BL62,0,0)</f>
        <v>450.96376984126988</v>
      </c>
      <c r="U44" s="426">
        <f>_xlfn.XLOOKUP(U1,OperatingExpenses!$E1:$BL1,OperatingExpenses!$E62:$BL62,0,0)</f>
        <v>450.96376984126988</v>
      </c>
      <c r="V44" s="426">
        <f>_xlfn.XLOOKUP(V1,OperatingExpenses!$E1:$BL1,OperatingExpenses!$E62:$BL62,0,0)</f>
        <v>450.96376984126988</v>
      </c>
      <c r="W44" s="426">
        <f>_xlfn.XLOOKUP(W1,OperatingExpenses!$E1:$CC1,OperatingExpenses!$E62:$CC62,0,0)</f>
        <v>450.96376984126988</v>
      </c>
      <c r="X44" s="426">
        <f>_xlfn.XLOOKUP(X1,OperatingExpenses!$E1:$CC1,OperatingExpenses!$E62:$CC62,0,0)</f>
        <v>450.96376984126988</v>
      </c>
      <c r="Y44" s="426">
        <f>_xlfn.XLOOKUP(Y1,OperatingExpenses!$E1:$CC1,OperatingExpenses!$E62:$CC62,0,0)</f>
        <v>450.96376984126988</v>
      </c>
      <c r="Z44" s="426">
        <f>_xlfn.XLOOKUP(Z1,OperatingExpenses!$E1:$CC1,OperatingExpenses!$E62:$CC62,0,0)</f>
        <v>450.96376984126988</v>
      </c>
      <c r="AA44" s="426">
        <f>_xlfn.XLOOKUP(AA1,OperatingExpenses!$E1:$CC1,OperatingExpenses!$E62:$CC62,0,0)</f>
        <v>450.96376984126988</v>
      </c>
      <c r="AB44" s="426">
        <f>_xlfn.XLOOKUP(AB1,OperatingExpenses!$E1:$CC1,OperatingExpenses!$E62:$CC62,0,0)</f>
        <v>450.96376984126988</v>
      </c>
      <c r="AC44" s="426">
        <f>_xlfn.XLOOKUP(AC1,OperatingExpenses!$E1:$CC1,OperatingExpenses!$E62:$CC62,0,0)</f>
        <v>450.96376984126988</v>
      </c>
      <c r="AD44" s="426">
        <f>_xlfn.XLOOKUP(AD1,OperatingExpenses!$E1:$CC1,OperatingExpenses!$E62:$CC62,0,0)</f>
        <v>450.96376984126988</v>
      </c>
      <c r="AE44" s="426">
        <f>_xlfn.XLOOKUP(AE1,OperatingExpenses!$E1:$CC1,OperatingExpenses!$E62:$CC62,0,0)</f>
        <v>450.96376984126988</v>
      </c>
      <c r="AF44" s="426">
        <f>_xlfn.XLOOKUP(AF1,OperatingExpenses!$E1:$CC1,OperatingExpenses!$E62:$CC62,0,0)</f>
        <v>450.96376984126988</v>
      </c>
      <c r="AG44" s="426">
        <f>_xlfn.XLOOKUP(AG1,OperatingExpenses!$E1:$CC1,OperatingExpenses!$E62:$CC62,0,0)</f>
        <v>450.96376984126988</v>
      </c>
      <c r="AH44" s="426">
        <f>_xlfn.XLOOKUP(AH1,OperatingExpenses!$E1:$CC1,OperatingExpenses!$E62:$CC62,0,0)</f>
        <v>450.96376984126988</v>
      </c>
      <c r="AI44" s="426">
        <f>_xlfn.XLOOKUP(AI1,OperatingExpenses!$E1:$CC1,OperatingExpenses!$E62:$CC62,0,0)</f>
        <v>450.96376984126988</v>
      </c>
      <c r="AJ44" s="426">
        <f>_xlfn.XLOOKUP(AJ1,OperatingExpenses!$E1:$CC1,OperatingExpenses!$E62:$CC62,0,0)</f>
        <v>450.96376984126988</v>
      </c>
      <c r="AK44" s="426">
        <f>_xlfn.XLOOKUP(AK1,OperatingExpenses!$E1:$CC1,OperatingExpenses!$E62:$CC62,0,0)</f>
        <v>450.96376984126988</v>
      </c>
      <c r="AL44" s="426">
        <f>_xlfn.XLOOKUP(AL1,OperatingExpenses!$E1:$CC1,OperatingExpenses!$E62:$CC62,0,0)</f>
        <v>450.96376984126988</v>
      </c>
      <c r="AM44" s="426">
        <f>_xlfn.XLOOKUP(AM1,OperatingExpenses!$E1:$CC1,OperatingExpenses!$E62:$CC62,0,0)</f>
        <v>450.96376984126988</v>
      </c>
      <c r="AN44" s="426">
        <f>_xlfn.XLOOKUP(AN1,OperatingExpenses!$E1:$CC1,OperatingExpenses!$E62:$CC62,0,0)</f>
        <v>450.96376984126988</v>
      </c>
      <c r="AO44" s="426">
        <f>_xlfn.XLOOKUP(AO1,OperatingExpenses!$E1:$CC1,OperatingExpenses!$E62:$CC62,0,0)</f>
        <v>450.96376984126988</v>
      </c>
      <c r="AP44" s="426">
        <f>_xlfn.XLOOKUP(AP1,OperatingExpenses!$E1:$CC1,OperatingExpenses!$E62:$CC62,0,0)</f>
        <v>450.96376984126988</v>
      </c>
      <c r="AQ44" s="426">
        <f>_xlfn.XLOOKUP(AQ1,OperatingExpenses!$E1:$CC1,OperatingExpenses!$E62:$CC62,0,0)</f>
        <v>450.96376984126988</v>
      </c>
      <c r="AR44" s="426">
        <f>_xlfn.XLOOKUP(AR1,OperatingExpenses!$E1:$CC1,OperatingExpenses!$E62:$CC62,0,0)</f>
        <v>450.96376984126988</v>
      </c>
      <c r="AS44" s="426">
        <f>_xlfn.XLOOKUP(AS1,OperatingExpenses!$E1:$CC1,OperatingExpenses!$E62:$CC62,0,0)</f>
        <v>450.96376984126988</v>
      </c>
      <c r="AT44" s="426">
        <f>_xlfn.XLOOKUP(AT1,OperatingExpenses!$E1:$CC1,OperatingExpenses!$E62:$CC62,0,0)</f>
        <v>62.074880952380951</v>
      </c>
      <c r="AU44" s="426">
        <f>_xlfn.XLOOKUP(AU1,OperatingExpenses!$E1:$CC1,OperatingExpenses!$E62:$CC62,0,0)</f>
        <v>62.074880952380951</v>
      </c>
      <c r="AV44" s="426">
        <f>_xlfn.XLOOKUP(AV1,OperatingExpenses!$E1:$CC1,OperatingExpenses!$E62:$CC62,0,0)</f>
        <v>62.074880952380951</v>
      </c>
      <c r="AW44" s="426">
        <f>_xlfn.XLOOKUP(AW1,OperatingExpenses!$E1:$CC1,OperatingExpenses!$E62:$CC62,0,0)</f>
        <v>62.074880952380951</v>
      </c>
      <c r="AX44" s="426">
        <f>_xlfn.XLOOKUP(AX1,OperatingExpenses!$E1:$CC1,OperatingExpenses!$E62:$CC62,0,0)</f>
        <v>62.074880952380951</v>
      </c>
      <c r="AY44" s="426">
        <f>_xlfn.XLOOKUP(AY1,OperatingExpenses!$E1:$CC1,OperatingExpenses!$E62:$CC62,0,0)</f>
        <v>62.074880952380951</v>
      </c>
      <c r="AZ44" s="426">
        <f>_xlfn.XLOOKUP(AZ1,OperatingExpenses!$E1:$CC1,OperatingExpenses!$E62:$CC62,0,0)</f>
        <v>62.074880952380951</v>
      </c>
      <c r="BA44" s="426">
        <f>_xlfn.XLOOKUP(BA1,OperatingExpenses!$E1:$CC1,OperatingExpenses!$E62:$CC62,0,0)</f>
        <v>62.074880952380951</v>
      </c>
      <c r="BB44" s="426">
        <f>_xlfn.XLOOKUP(BB1,OperatingExpenses!$E1:$CC1,OperatingExpenses!$E62:$CC62,0,0)</f>
        <v>62.074880952380951</v>
      </c>
      <c r="BC44" s="426">
        <f>_xlfn.XLOOKUP(BC1,OperatingExpenses!$E1:$CC1,OperatingExpenses!$E62:$CC62,0,0)</f>
        <v>62.074880952380951</v>
      </c>
      <c r="BD44" s="426">
        <f>_xlfn.XLOOKUP(BD1,OperatingExpenses!$E1:$CC1,OperatingExpenses!$E62:$CC62,0,0)</f>
        <v>62.074880952380951</v>
      </c>
      <c r="BE44" s="426">
        <f>_xlfn.XLOOKUP(BE1,OperatingExpenses!$E1:$CC1,OperatingExpenses!$E62:$CC62,0,0)</f>
        <v>62.074880952380951</v>
      </c>
      <c r="BF44" s="426">
        <f>_xlfn.XLOOKUP(BF1,OperatingExpenses!$E1:$CC1,OperatingExpenses!$E62:$CC62,0,0)</f>
        <v>62.074880952380951</v>
      </c>
      <c r="BG44" s="426">
        <f>_xlfn.XLOOKUP(BG1,OperatingExpenses!$E1:$CC1,OperatingExpenses!$E62:$CC62,0,0)</f>
        <v>62.074880952380951</v>
      </c>
      <c r="BH44" s="426">
        <f>_xlfn.XLOOKUP(BH1,OperatingExpenses!$E1:$CC1,OperatingExpenses!$E62:$CC62,0,0)</f>
        <v>62.074880952380951</v>
      </c>
      <c r="BI44" s="426">
        <f>_xlfn.XLOOKUP(BI1,OperatingExpenses!$E1:$CC1,OperatingExpenses!$E62:$CC62,0,0)</f>
        <v>62.074880952380951</v>
      </c>
      <c r="BJ44" s="426">
        <f>_xlfn.XLOOKUP(BJ1,OperatingExpenses!$E1:$CC1,OperatingExpenses!$E62:$CC62,0,0)</f>
        <v>62.074880952380951</v>
      </c>
      <c r="BK44" s="426">
        <f>_xlfn.XLOOKUP(BK1,OperatingExpenses!$E1:$CC1,OperatingExpenses!$E62:$CC62,0,0)</f>
        <v>62.074880952380951</v>
      </c>
      <c r="BL44" s="426">
        <f>_xlfn.XLOOKUP(BL1,OperatingExpenses!$E1:$CC1,OperatingExpenses!$E62:$CC62,0,0)</f>
        <v>62.074880952380951</v>
      </c>
      <c r="BM44" s="426">
        <f>_xlfn.XLOOKUP(BM1,OperatingExpenses!$E1:$CC1,OperatingExpenses!$E62:$CC62,0,0)</f>
        <v>62.074880952380951</v>
      </c>
      <c r="BN44" s="426">
        <f>_xlfn.XLOOKUP(BN1,OperatingExpenses!$E1:$CC1,OperatingExpenses!$E62:$CC62,0,0)</f>
        <v>62.074880952380951</v>
      </c>
      <c r="BO44" s="426">
        <f>_xlfn.XLOOKUP(BO1,OperatingExpenses!$E1:$CC1,OperatingExpenses!$E62:$CC62,0,0)</f>
        <v>62.074880952380951</v>
      </c>
      <c r="BP44" s="426">
        <f>_xlfn.XLOOKUP(BP1,OperatingExpenses!$E1:$CC1,OperatingExpenses!$E62:$CC62,0,0)</f>
        <v>62.074880952380951</v>
      </c>
      <c r="BQ44" s="426">
        <f>_xlfn.XLOOKUP(BQ1,OperatingExpenses!$E1:$CC1,OperatingExpenses!$E62:$CC62,0,0)</f>
        <v>62.074880952380951</v>
      </c>
      <c r="BR44" s="426">
        <f>_xlfn.XLOOKUP(BR1,OperatingExpenses!$E1:$CC1,OperatingExpenses!$E62:$CC62,0,0)</f>
        <v>62.074880952380951</v>
      </c>
      <c r="BS44" s="426">
        <f>_xlfn.XLOOKUP(BS1,OperatingExpenses!$E1:$CC1,OperatingExpenses!$E62:$CC62,0,0)</f>
        <v>62.074880952380951</v>
      </c>
      <c r="BT44" s="426">
        <f>_xlfn.XLOOKUP(BT1,OperatingExpenses!$E1:$CC1,OperatingExpenses!$E62:$CC62,0,0)</f>
        <v>62.074880952380951</v>
      </c>
      <c r="BU44" s="426">
        <f>_xlfn.XLOOKUP(BU1,OperatingExpenses!$E1:$CC1,OperatingExpenses!$E62:$CC62,0,0)</f>
        <v>62.074880952380951</v>
      </c>
      <c r="BV44" s="426">
        <f>_xlfn.XLOOKUP(BV1,OperatingExpenses!$E1:$CC1,OperatingExpenses!$E62:$CC62,0,0)</f>
        <v>62.074880952380951</v>
      </c>
      <c r="BW44" s="426">
        <f>_xlfn.XLOOKUP(BW1,OperatingExpenses!$E1:$CC1,OperatingExpenses!$E62:$CC62,0,0)</f>
        <v>62.074880952380951</v>
      </c>
      <c r="BX44" s="426">
        <f>_xlfn.XLOOKUP(BX1,OperatingExpenses!$E1:$CC1,OperatingExpenses!$E62:$CC62,0,0)</f>
        <v>62.074880952380951</v>
      </c>
      <c r="BY44" s="426">
        <f>_xlfn.XLOOKUP(BY1,OperatingExpenses!$E1:$CC1,OperatingExpenses!$E62:$CC62,0,0)</f>
        <v>62.074880952380951</v>
      </c>
      <c r="BZ44" s="426">
        <f>_xlfn.XLOOKUP(BZ1,OperatingExpenses!$E1:$CC1,OperatingExpenses!$E62:$CC62,0,0)</f>
        <v>62.074880952380951</v>
      </c>
      <c r="CA44" s="426">
        <f>_xlfn.XLOOKUP(CA1,OperatingExpenses!$E1:$CC1,OperatingExpenses!$E62:$CC62,0,0)</f>
        <v>62.074880952380951</v>
      </c>
      <c r="CB44" s="426">
        <f>_xlfn.XLOOKUP(CB1,OperatingExpenses!$E1:$CC1,OperatingExpenses!$E62:$CC62,0,0)</f>
        <v>62.074880952380951</v>
      </c>
      <c r="CC44" s="426">
        <f>_xlfn.XLOOKUP(CC1,OperatingExpenses!$E1:$CC1,OperatingExpenses!$E62:$CC62,0,0)</f>
        <v>62.074880952380951</v>
      </c>
      <c r="CD44" s="428">
        <f>_xlfn.XLOOKUP(CD1,OperatingExpenses!$E1:$CC1,OperatingExpenses!$E62:$CC62,0,0)</f>
        <v>62.074880952380951</v>
      </c>
    </row>
    <row r="45" spans="1:82" x14ac:dyDescent="0.2">
      <c r="A45" s="178"/>
      <c r="B45" s="178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12"/>
      <c r="AG45" s="412"/>
      <c r="AH45" s="412"/>
      <c r="AI45" s="412"/>
      <c r="AJ45" s="412"/>
      <c r="AK45" s="412"/>
      <c r="AL45" s="412"/>
      <c r="AM45" s="412"/>
      <c r="AN45" s="412"/>
      <c r="AO45" s="412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  <c r="BB45" s="412"/>
      <c r="BC45" s="412"/>
      <c r="BD45" s="412"/>
      <c r="BE45" s="412"/>
      <c r="BF45" s="412"/>
      <c r="BG45" s="412"/>
      <c r="BH45" s="412"/>
      <c r="BI45" s="412"/>
      <c r="BJ45" s="412"/>
      <c r="BK45" s="412"/>
      <c r="BL45" s="412"/>
      <c r="BM45" s="412"/>
      <c r="BN45" s="412"/>
      <c r="BO45" s="412"/>
      <c r="BP45" s="412"/>
      <c r="BQ45" s="412"/>
      <c r="BR45" s="412"/>
      <c r="BS45" s="412"/>
      <c r="BT45" s="412"/>
      <c r="BU45" s="412"/>
      <c r="BV45" s="412"/>
      <c r="BW45" s="412"/>
      <c r="BX45" s="412"/>
      <c r="BY45" s="412"/>
      <c r="BZ45" s="412"/>
      <c r="CA45" s="412"/>
      <c r="CB45" s="412"/>
      <c r="CC45" s="412"/>
      <c r="CD45" s="412"/>
    </row>
    <row r="46" spans="1:82" customFormat="1" ht="12.75" x14ac:dyDescent="0.2">
      <c r="B46" s="9" t="s">
        <v>97</v>
      </c>
      <c r="C46" s="9"/>
      <c r="D46" s="411"/>
      <c r="E46" s="411">
        <f t="shared" ref="E46:AJ46" si="44">SUM(E38:E45)</f>
        <v>0</v>
      </c>
      <c r="F46" s="411">
        <f t="shared" si="44"/>
        <v>18638</v>
      </c>
      <c r="G46" s="411">
        <f t="shared" si="44"/>
        <v>18638</v>
      </c>
      <c r="H46" s="411">
        <f t="shared" si="44"/>
        <v>19138</v>
      </c>
      <c r="I46" s="411">
        <f t="shared" si="44"/>
        <v>18638</v>
      </c>
      <c r="J46" s="411">
        <f t="shared" si="44"/>
        <v>18638</v>
      </c>
      <c r="K46" s="411">
        <f t="shared" si="44"/>
        <v>19138</v>
      </c>
      <c r="L46" s="411">
        <f t="shared" si="44"/>
        <v>18638</v>
      </c>
      <c r="M46" s="411">
        <f>SUM(M38:M45)</f>
        <v>18638</v>
      </c>
      <c r="N46" s="411">
        <f t="shared" si="44"/>
        <v>0</v>
      </c>
      <c r="O46" s="411">
        <f t="shared" si="44"/>
        <v>0</v>
      </c>
      <c r="P46" s="411">
        <f t="shared" si="44"/>
        <v>0</v>
      </c>
      <c r="Q46" s="411">
        <f t="shared" si="44"/>
        <v>0</v>
      </c>
      <c r="R46" s="411">
        <f t="shared" si="44"/>
        <v>272481.54710317467</v>
      </c>
      <c r="S46" s="411">
        <f t="shared" si="44"/>
        <v>151981.54710317461</v>
      </c>
      <c r="T46" s="411">
        <f t="shared" si="44"/>
        <v>151231.54710317461</v>
      </c>
      <c r="U46" s="411">
        <f t="shared" si="44"/>
        <v>157481.54710317461</v>
      </c>
      <c r="V46" s="411">
        <f t="shared" si="44"/>
        <v>170158.70710317462</v>
      </c>
      <c r="W46" s="411">
        <f t="shared" si="44"/>
        <v>145408.70710317462</v>
      </c>
      <c r="X46" s="411">
        <f t="shared" si="44"/>
        <v>163334.3737698413</v>
      </c>
      <c r="Y46" s="411">
        <f t="shared" si="44"/>
        <v>171949.3737698413</v>
      </c>
      <c r="Z46" s="411">
        <f t="shared" si="44"/>
        <v>163949.3737698413</v>
      </c>
      <c r="AA46" s="411">
        <f t="shared" si="44"/>
        <v>163584.3737698413</v>
      </c>
      <c r="AB46" s="411">
        <f t="shared" si="44"/>
        <v>172199.3737698413</v>
      </c>
      <c r="AC46" s="411">
        <f t="shared" si="44"/>
        <v>153949.3737698413</v>
      </c>
      <c r="AD46" s="411">
        <f t="shared" si="44"/>
        <v>223964.91626984128</v>
      </c>
      <c r="AE46" s="411">
        <f t="shared" si="44"/>
        <v>141279.91626984128</v>
      </c>
      <c r="AF46" s="411">
        <f t="shared" si="44"/>
        <v>125612.41626984127</v>
      </c>
      <c r="AG46" s="411">
        <f t="shared" si="44"/>
        <v>132764.91626984128</v>
      </c>
      <c r="AH46" s="411">
        <f t="shared" si="44"/>
        <v>145708.17673384128</v>
      </c>
      <c r="AI46" s="411">
        <f t="shared" si="44"/>
        <v>123140.67673384128</v>
      </c>
      <c r="AJ46" s="411">
        <f t="shared" si="44"/>
        <v>132378.73073384128</v>
      </c>
      <c r="AK46" s="411">
        <f t="shared" ref="AK46:BL46" si="45">SUM(AK38:AK45)</f>
        <v>140878.17673384128</v>
      </c>
      <c r="AL46" s="411">
        <f t="shared" si="45"/>
        <v>137450.67673384128</v>
      </c>
      <c r="AM46" s="411">
        <f t="shared" si="45"/>
        <v>137378.73073384128</v>
      </c>
      <c r="AN46" s="411">
        <f t="shared" si="45"/>
        <v>145878.17673384128</v>
      </c>
      <c r="AO46" s="411">
        <f t="shared" si="45"/>
        <v>127450.67673384128</v>
      </c>
      <c r="AP46" s="411">
        <f t="shared" si="45"/>
        <v>236192.12575084128</v>
      </c>
      <c r="AQ46" s="411">
        <f t="shared" si="45"/>
        <v>151565.57175084128</v>
      </c>
      <c r="AR46" s="411">
        <f t="shared" si="45"/>
        <v>135914.54475084128</v>
      </c>
      <c r="AS46" s="411">
        <f t="shared" si="45"/>
        <v>143168.12575084128</v>
      </c>
      <c r="AT46" s="411">
        <f t="shared" si="45"/>
        <v>155938.31158171291</v>
      </c>
      <c r="AU46" s="411">
        <f t="shared" si="45"/>
        <v>133108.5245817129</v>
      </c>
      <c r="AV46" s="411">
        <f t="shared" si="45"/>
        <v>142540.2506909449</v>
      </c>
      <c r="AW46" s="411">
        <f t="shared" si="45"/>
        <v>150913.1795817129</v>
      </c>
      <c r="AX46" s="411">
        <f t="shared" si="45"/>
        <v>142490.64858171291</v>
      </c>
      <c r="AY46" s="411">
        <f t="shared" si="45"/>
        <v>142640.2506909449</v>
      </c>
      <c r="AZ46" s="411">
        <f t="shared" si="45"/>
        <v>151013.1795817129</v>
      </c>
      <c r="BA46" s="411">
        <f t="shared" si="45"/>
        <v>132490.64858171291</v>
      </c>
      <c r="BB46" s="411">
        <f t="shared" si="45"/>
        <v>243868.86558790045</v>
      </c>
      <c r="BC46" s="411">
        <f t="shared" si="45"/>
        <v>157253.27447866843</v>
      </c>
      <c r="BD46" s="411">
        <f t="shared" si="45"/>
        <v>141684.95143405246</v>
      </c>
      <c r="BE46" s="411">
        <f t="shared" si="45"/>
        <v>148984.38558790044</v>
      </c>
      <c r="BF46" s="411">
        <f t="shared" si="45"/>
        <v>162473.5525120871</v>
      </c>
      <c r="BG46" s="411">
        <f t="shared" si="45"/>
        <v>139287.07192539112</v>
      </c>
      <c r="BH46" s="411">
        <f t="shared" si="45"/>
        <v>148906.9928715507</v>
      </c>
      <c r="BI46" s="411">
        <f t="shared" si="45"/>
        <v>157140.84223263108</v>
      </c>
      <c r="BJ46" s="411">
        <f t="shared" si="45"/>
        <v>148627.25617118311</v>
      </c>
      <c r="BK46" s="411">
        <f t="shared" si="45"/>
        <v>149008.9928715507</v>
      </c>
      <c r="BL46" s="411">
        <f t="shared" si="45"/>
        <v>157242.84223263108</v>
      </c>
      <c r="BM46" s="411">
        <f t="shared" ref="BM46:CD46" si="46">SUM(BM38:BM45)</f>
        <v>138627.25617118311</v>
      </c>
      <c r="BN46" s="411">
        <f t="shared" si="46"/>
        <v>252771.65915138982</v>
      </c>
      <c r="BO46" s="411">
        <f t="shared" si="46"/>
        <v>164117.21811247023</v>
      </c>
      <c r="BP46" s="411">
        <f t="shared" si="46"/>
        <v>148709.66626995517</v>
      </c>
      <c r="BQ46" s="411">
        <f t="shared" si="46"/>
        <v>155989.48955138979</v>
      </c>
      <c r="BR46" s="411">
        <f t="shared" si="46"/>
        <v>169952.41674569109</v>
      </c>
      <c r="BS46" s="411">
        <f t="shared" si="46"/>
        <v>146298.72617968207</v>
      </c>
      <c r="BT46" s="411">
        <f t="shared" si="46"/>
        <v>156100.27976302453</v>
      </c>
      <c r="BU46" s="411">
        <f t="shared" si="46"/>
        <v>164180.11963924533</v>
      </c>
      <c r="BV46" s="411">
        <f t="shared" si="46"/>
        <v>155578.15230733267</v>
      </c>
      <c r="BW46" s="411">
        <f t="shared" si="46"/>
        <v>156204.31976302454</v>
      </c>
      <c r="BX46" s="411">
        <f t="shared" si="46"/>
        <v>164284.15963924531</v>
      </c>
      <c r="BY46" s="411">
        <f t="shared" si="46"/>
        <v>145578.15230733267</v>
      </c>
      <c r="BZ46" s="411">
        <f t="shared" si="46"/>
        <v>265408.67018760397</v>
      </c>
      <c r="CA46" s="411">
        <f t="shared" si="46"/>
        <v>157287.45385582477</v>
      </c>
      <c r="CB46" s="411">
        <f t="shared" si="46"/>
        <v>157323.92131250663</v>
      </c>
      <c r="CC46" s="411">
        <f t="shared" si="46"/>
        <v>164159.60719560398</v>
      </c>
      <c r="CD46" s="411">
        <f t="shared" si="46"/>
        <v>165203.5012657383</v>
      </c>
    </row>
    <row r="47" spans="1:82" x14ac:dyDescent="0.2">
      <c r="D47" s="412"/>
      <c r="E47" s="412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412"/>
      <c r="T47" s="412"/>
      <c r="U47" s="412"/>
      <c r="V47" s="412"/>
      <c r="W47" s="412"/>
      <c r="X47" s="412"/>
      <c r="Y47" s="412"/>
      <c r="Z47" s="412"/>
      <c r="AA47" s="412"/>
      <c r="AB47" s="412"/>
      <c r="AC47" s="412"/>
      <c r="AD47" s="412"/>
      <c r="AE47" s="412"/>
      <c r="AF47" s="412"/>
      <c r="AG47" s="412"/>
      <c r="AH47" s="412"/>
      <c r="AI47" s="412"/>
      <c r="AJ47" s="412"/>
      <c r="AK47" s="412"/>
      <c r="AL47" s="412"/>
      <c r="AM47" s="412"/>
      <c r="AN47" s="412"/>
      <c r="AO47" s="412"/>
      <c r="AP47" s="412"/>
      <c r="AQ47" s="412"/>
      <c r="AR47" s="412"/>
      <c r="AS47" s="412"/>
      <c r="AT47" s="412"/>
      <c r="AU47" s="412"/>
      <c r="AV47" s="412"/>
      <c r="AW47" s="412"/>
      <c r="AX47" s="412"/>
      <c r="AY47" s="412"/>
      <c r="AZ47" s="412"/>
      <c r="BA47" s="412"/>
      <c r="BB47" s="412"/>
      <c r="BC47" s="412"/>
      <c r="BD47" s="412"/>
      <c r="BE47" s="412"/>
      <c r="BF47" s="412"/>
      <c r="BG47" s="412"/>
      <c r="BH47" s="412"/>
      <c r="BI47" s="412"/>
      <c r="BJ47" s="412"/>
      <c r="BK47" s="412"/>
      <c r="BL47" s="412"/>
      <c r="BM47" s="412"/>
      <c r="BN47" s="412"/>
      <c r="BO47" s="412"/>
      <c r="BP47" s="412"/>
      <c r="BQ47" s="412"/>
      <c r="BR47" s="412"/>
      <c r="BS47" s="412"/>
      <c r="BT47" s="412"/>
      <c r="BU47" s="412"/>
      <c r="BV47" s="412"/>
      <c r="BW47" s="412"/>
      <c r="BX47" s="412"/>
      <c r="BY47" s="412"/>
      <c r="BZ47" s="412"/>
      <c r="CA47" s="412"/>
      <c r="CB47" s="412"/>
      <c r="CC47" s="412"/>
      <c r="CD47" s="412"/>
    </row>
    <row r="48" spans="1:82" customFormat="1" ht="12.75" x14ac:dyDescent="0.2">
      <c r="B48" s="9" t="s">
        <v>31</v>
      </c>
      <c r="C48" s="9"/>
      <c r="D48" s="411"/>
      <c r="E48" s="411">
        <f>E36+E46</f>
        <v>0</v>
      </c>
      <c r="F48" s="411">
        <f t="shared" ref="F48:BL48" si="47">F36+F46</f>
        <v>18638</v>
      </c>
      <c r="G48" s="411">
        <f t="shared" si="47"/>
        <v>18638</v>
      </c>
      <c r="H48" s="411">
        <f t="shared" si="47"/>
        <v>19138</v>
      </c>
      <c r="I48" s="411">
        <f t="shared" si="47"/>
        <v>18638</v>
      </c>
      <c r="J48" s="411">
        <f t="shared" si="47"/>
        <v>18638</v>
      </c>
      <c r="K48" s="411">
        <f t="shared" si="47"/>
        <v>19138</v>
      </c>
      <c r="L48" s="411">
        <f t="shared" si="47"/>
        <v>18638</v>
      </c>
      <c r="M48" s="411">
        <f t="shared" si="47"/>
        <v>18638</v>
      </c>
      <c r="N48" s="411">
        <f t="shared" si="47"/>
        <v>0</v>
      </c>
      <c r="O48" s="411">
        <f t="shared" si="47"/>
        <v>0</v>
      </c>
      <c r="P48" s="411">
        <f t="shared" si="47"/>
        <v>0</v>
      </c>
      <c r="Q48" s="411">
        <f t="shared" si="47"/>
        <v>0</v>
      </c>
      <c r="R48" s="411">
        <f t="shared" si="47"/>
        <v>1067256.8523916344</v>
      </c>
      <c r="S48" s="411">
        <f t="shared" si="47"/>
        <v>1084187.7156164434</v>
      </c>
      <c r="T48" s="411">
        <f t="shared" si="47"/>
        <v>1220325.3980316469</v>
      </c>
      <c r="U48" s="411">
        <f t="shared" si="47"/>
        <v>1362922.0115087512</v>
      </c>
      <c r="V48" s="411">
        <f t="shared" si="47"/>
        <v>1511406.826909082</v>
      </c>
      <c r="W48" s="411">
        <f t="shared" si="47"/>
        <v>1621927.6340481932</v>
      </c>
      <c r="X48" s="411">
        <f t="shared" si="47"/>
        <v>1774589.368327715</v>
      </c>
      <c r="Y48" s="411">
        <f t="shared" si="47"/>
        <v>1917407.8040346187</v>
      </c>
      <c r="Z48" s="411">
        <f t="shared" si="47"/>
        <v>2043080.7143079021</v>
      </c>
      <c r="AA48" s="411">
        <f t="shared" si="47"/>
        <v>2175860.2044393504</v>
      </c>
      <c r="AB48" s="411">
        <f t="shared" si="47"/>
        <v>2317093.378508369</v>
      </c>
      <c r="AC48" s="411">
        <f t="shared" si="47"/>
        <v>2696657.5095028789</v>
      </c>
      <c r="AD48" s="411">
        <f t="shared" si="47"/>
        <v>2912434.9814202497</v>
      </c>
      <c r="AE48" s="411">
        <f t="shared" si="47"/>
        <v>2974928.595501204</v>
      </c>
      <c r="AF48" s="411">
        <f t="shared" si="47"/>
        <v>3103858.7380087562</v>
      </c>
      <c r="AG48" s="411">
        <f t="shared" si="47"/>
        <v>3255030.251416116</v>
      </c>
      <c r="AH48" s="411">
        <f t="shared" si="47"/>
        <v>3411416.2373378864</v>
      </c>
      <c r="AI48" s="411">
        <f t="shared" si="47"/>
        <v>3531717.5146420677</v>
      </c>
      <c r="AJ48" s="411">
        <f t="shared" si="47"/>
        <v>3683273.0968916002</v>
      </c>
      <c r="AK48" s="411">
        <f t="shared" si="47"/>
        <v>3833510.5417362899</v>
      </c>
      <c r="AL48" s="411">
        <f t="shared" si="47"/>
        <v>3971255.3256020183</v>
      </c>
      <c r="AM48" s="411">
        <f t="shared" si="47"/>
        <v>4111792.2859966028</v>
      </c>
      <c r="AN48" s="411">
        <f t="shared" si="47"/>
        <v>4260339.5969794523</v>
      </c>
      <c r="AO48" s="411">
        <f t="shared" si="47"/>
        <v>4835792.6554456875</v>
      </c>
      <c r="AP48" s="411">
        <f t="shared" si="47"/>
        <v>5098996.4769222206</v>
      </c>
      <c r="AQ48" s="411">
        <f t="shared" si="47"/>
        <v>5168217.7796626277</v>
      </c>
      <c r="AR48" s="411">
        <f t="shared" si="47"/>
        <v>5305802.6685634106</v>
      </c>
      <c r="AS48" s="411">
        <f t="shared" si="47"/>
        <v>5465682.7979376102</v>
      </c>
      <c r="AT48" s="411">
        <f t="shared" si="47"/>
        <v>5630472.7363352431</v>
      </c>
      <c r="AU48" s="411">
        <f t="shared" si="47"/>
        <v>5759067.4246434579</v>
      </c>
      <c r="AV48" s="411">
        <f t="shared" si="47"/>
        <v>5919316.2501319014</v>
      </c>
      <c r="AW48" s="411">
        <f t="shared" si="47"/>
        <v>6077907.3663546927</v>
      </c>
      <c r="AX48" s="411">
        <f t="shared" si="47"/>
        <v>6219106.6762923896</v>
      </c>
      <c r="AY48" s="411">
        <f t="shared" si="47"/>
        <v>6368284.3368871566</v>
      </c>
      <c r="AZ48" s="411">
        <f t="shared" si="47"/>
        <v>6525094.1040202081</v>
      </c>
      <c r="BA48" s="411">
        <f t="shared" si="47"/>
        <v>7284496.2129271301</v>
      </c>
      <c r="BB48" s="411">
        <f t="shared" si="47"/>
        <v>7557974.8566594878</v>
      </c>
      <c r="BC48" s="411">
        <f t="shared" si="47"/>
        <v>7632809.1484959982</v>
      </c>
      <c r="BD48" s="411">
        <f t="shared" si="47"/>
        <v>7778053.5246241298</v>
      </c>
      <c r="BE48" s="411">
        <f t="shared" si="47"/>
        <v>7945531.274908822</v>
      </c>
      <c r="BF48" s="411">
        <f t="shared" si="47"/>
        <v>8118567.1738136839</v>
      </c>
      <c r="BG48" s="411">
        <f t="shared" si="47"/>
        <v>8254313.8216769127</v>
      </c>
      <c r="BH48" s="411">
        <f t="shared" si="47"/>
        <v>8422230.772472417</v>
      </c>
      <c r="BI48" s="411">
        <f t="shared" si="47"/>
        <v>8588138.6362572946</v>
      </c>
      <c r="BJ48" s="411">
        <f t="shared" si="47"/>
        <v>8736678.8411867917</v>
      </c>
      <c r="BK48" s="411">
        <f t="shared" si="47"/>
        <v>8893496.9355160892</v>
      </c>
      <c r="BL48" s="411">
        <f t="shared" si="47"/>
        <v>9057552.497277353</v>
      </c>
      <c r="BM48" s="411">
        <f t="shared" ref="BM48:CD48" si="48">BM36+BM46</f>
        <v>9989651.3166504074</v>
      </c>
      <c r="BN48" s="411">
        <f t="shared" si="48"/>
        <v>10272540.152457833</v>
      </c>
      <c r="BO48" s="411">
        <f t="shared" si="48"/>
        <v>10351969.041605307</v>
      </c>
      <c r="BP48" s="411">
        <f t="shared" si="48"/>
        <v>10503986.740483502</v>
      </c>
      <c r="BQ48" s="411">
        <f t="shared" si="48"/>
        <v>10678036.756118674</v>
      </c>
      <c r="BR48" s="411">
        <f t="shared" si="48"/>
        <v>10841236.434681507</v>
      </c>
      <c r="BS48" s="411">
        <f t="shared" si="48"/>
        <v>10982765.125382837</v>
      </c>
      <c r="BT48" s="411">
        <f t="shared" si="48"/>
        <v>11157103.788276734</v>
      </c>
      <c r="BU48" s="411">
        <f t="shared" si="48"/>
        <v>11329066.550929252</v>
      </c>
      <c r="BV48" s="411">
        <f t="shared" si="48"/>
        <v>11483706.108597424</v>
      </c>
      <c r="BW48" s="411">
        <f t="shared" si="48"/>
        <v>11646935.476399073</v>
      </c>
      <c r="BX48" s="411">
        <f t="shared" si="48"/>
        <v>11816983.262313068</v>
      </c>
      <c r="BY48" s="411">
        <f t="shared" si="48"/>
        <v>11849826.670283224</v>
      </c>
      <c r="BZ48" s="411">
        <f t="shared" si="48"/>
        <v>12021464.35054207</v>
      </c>
      <c r="CA48" s="411">
        <f t="shared" si="48"/>
        <v>11965409.332400763</v>
      </c>
      <c r="CB48" s="411">
        <f t="shared" si="48"/>
        <v>12017772.329038868</v>
      </c>
      <c r="CC48" s="411">
        <f t="shared" si="48"/>
        <v>12077196.176749295</v>
      </c>
      <c r="CD48" s="411">
        <f t="shared" si="48"/>
        <v>12131091.173455894</v>
      </c>
    </row>
    <row r="49" spans="2:83" x14ac:dyDescent="0.2"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  <c r="Z49" s="412"/>
      <c r="AA49" s="412"/>
      <c r="AB49" s="412"/>
      <c r="AC49" s="412"/>
      <c r="AD49" s="412"/>
      <c r="AE49" s="412"/>
      <c r="AF49" s="412"/>
      <c r="AG49" s="412"/>
      <c r="AH49" s="412"/>
      <c r="AI49" s="412"/>
      <c r="AJ49" s="412"/>
      <c r="AK49" s="412"/>
      <c r="AL49" s="412"/>
      <c r="AM49" s="412"/>
      <c r="AN49" s="412"/>
      <c r="AO49" s="412"/>
      <c r="AP49" s="412"/>
      <c r="AQ49" s="412"/>
      <c r="AR49" s="412"/>
      <c r="AS49" s="412"/>
      <c r="AT49" s="412"/>
      <c r="AU49" s="412"/>
      <c r="AV49" s="412"/>
      <c r="AW49" s="412"/>
      <c r="AX49" s="412"/>
      <c r="AY49" s="412"/>
      <c r="AZ49" s="412"/>
      <c r="BA49" s="412"/>
      <c r="BB49" s="412"/>
      <c r="BC49" s="412"/>
      <c r="BD49" s="412"/>
      <c r="BE49" s="412"/>
      <c r="BF49" s="412"/>
      <c r="BG49" s="412"/>
      <c r="BH49" s="412"/>
      <c r="BI49" s="412"/>
      <c r="BJ49" s="412"/>
      <c r="BK49" s="412"/>
      <c r="BL49" s="412"/>
      <c r="BM49" s="412"/>
      <c r="BN49" s="412"/>
      <c r="BO49" s="412"/>
      <c r="BP49" s="412"/>
      <c r="BQ49" s="412"/>
      <c r="BR49" s="412"/>
      <c r="BS49" s="412"/>
      <c r="BT49" s="412"/>
      <c r="BU49" s="412"/>
      <c r="BV49" s="412"/>
      <c r="BW49" s="412"/>
      <c r="BX49" s="412"/>
      <c r="BY49" s="412"/>
      <c r="BZ49" s="412"/>
      <c r="CA49" s="412"/>
      <c r="CB49" s="412"/>
      <c r="CC49" s="412"/>
      <c r="CD49" s="412"/>
    </row>
    <row r="50" spans="2:83" customFormat="1" ht="12.75" x14ac:dyDescent="0.2">
      <c r="B50" s="9" t="s">
        <v>98</v>
      </c>
      <c r="C50" s="9"/>
      <c r="D50" s="411"/>
      <c r="E50" s="411">
        <f>E28-E48</f>
        <v>0</v>
      </c>
      <c r="F50" s="411">
        <f t="shared" ref="F50:BL50" si="49">F28-F48</f>
        <v>-18638</v>
      </c>
      <c r="G50" s="411">
        <f t="shared" si="49"/>
        <v>-18638</v>
      </c>
      <c r="H50" s="411">
        <f t="shared" si="49"/>
        <v>-19138</v>
      </c>
      <c r="I50" s="411">
        <f t="shared" si="49"/>
        <v>-18638</v>
      </c>
      <c r="J50" s="411">
        <f t="shared" si="49"/>
        <v>-18638</v>
      </c>
      <c r="K50" s="411">
        <f t="shared" si="49"/>
        <v>-19138</v>
      </c>
      <c r="L50" s="411">
        <f t="shared" si="49"/>
        <v>-18638</v>
      </c>
      <c r="M50" s="411">
        <f>M28-M48</f>
        <v>-18638</v>
      </c>
      <c r="N50" s="411">
        <f t="shared" si="49"/>
        <v>0</v>
      </c>
      <c r="O50" s="411">
        <f t="shared" si="49"/>
        <v>0</v>
      </c>
      <c r="P50" s="411">
        <f t="shared" si="49"/>
        <v>0</v>
      </c>
      <c r="Q50" s="411">
        <f t="shared" si="49"/>
        <v>0</v>
      </c>
      <c r="R50" s="411">
        <f t="shared" si="49"/>
        <v>-410400.36801663437</v>
      </c>
      <c r="S50" s="411">
        <f t="shared" si="49"/>
        <v>-294950.23241331847</v>
      </c>
      <c r="T50" s="411">
        <f t="shared" si="49"/>
        <v>-298510.02411953709</v>
      </c>
      <c r="U50" s="411">
        <f t="shared" si="49"/>
        <v>-308332.83946620207</v>
      </c>
      <c r="V50" s="411">
        <f t="shared" si="49"/>
        <v>-323848.92885174556</v>
      </c>
      <c r="W50" s="411">
        <f t="shared" si="49"/>
        <v>-301207.05673114373</v>
      </c>
      <c r="X50" s="411">
        <f t="shared" si="49"/>
        <v>-320513.12827225146</v>
      </c>
      <c r="Y50" s="411">
        <f t="shared" si="49"/>
        <v>-329783.8826794317</v>
      </c>
      <c r="Z50" s="411">
        <f t="shared" si="49"/>
        <v>-321718.05318449298</v>
      </c>
      <c r="AA50" s="411">
        <f t="shared" si="49"/>
        <v>-320568.70037155808</v>
      </c>
      <c r="AB50" s="411">
        <f t="shared" si="49"/>
        <v>-327683.87883591349</v>
      </c>
      <c r="AC50" s="411">
        <f t="shared" si="49"/>
        <v>-284255.72030916763</v>
      </c>
      <c r="AD50" s="411">
        <f t="shared" si="49"/>
        <v>-346423.90094771003</v>
      </c>
      <c r="AE50" s="411">
        <f t="shared" si="49"/>
        <v>-255095.4108312293</v>
      </c>
      <c r="AF50" s="411">
        <f t="shared" si="49"/>
        <v>-229991.70028733509</v>
      </c>
      <c r="AG50" s="411">
        <f t="shared" si="49"/>
        <v>-226918.67053350201</v>
      </c>
      <c r="AH50" s="411">
        <f t="shared" si="49"/>
        <v>-228850.47663489124</v>
      </c>
      <c r="AI50" s="411">
        <f t="shared" si="49"/>
        <v>-194488.98564279126</v>
      </c>
      <c r="AJ50" s="411">
        <f t="shared" si="49"/>
        <v>-168875.45468752505</v>
      </c>
      <c r="AK50" s="411">
        <f t="shared" si="49"/>
        <v>-159551.5126434369</v>
      </c>
      <c r="AL50" s="411">
        <f t="shared" si="49"/>
        <v>-137524.59730483359</v>
      </c>
      <c r="AM50" s="411">
        <f t="shared" si="49"/>
        <v>-118080.5977411042</v>
      </c>
      <c r="AN50" s="411">
        <f t="shared" si="49"/>
        <v>-106438.73431543401</v>
      </c>
      <c r="AO50" s="411">
        <f t="shared" si="49"/>
        <v>-31657.521844787523</v>
      </c>
      <c r="AP50" s="411">
        <f t="shared" si="49"/>
        <v>-114833.82996815629</v>
      </c>
      <c r="AQ50" s="411">
        <f t="shared" si="49"/>
        <v>-3797.5751721616834</v>
      </c>
      <c r="AR50" s="411">
        <f t="shared" si="49"/>
        <v>39103.987425768748</v>
      </c>
      <c r="AS50" s="411">
        <f t="shared" si="49"/>
        <v>59938.059042795561</v>
      </c>
      <c r="AT50" s="411">
        <f t="shared" si="49"/>
        <v>76088.932381424122</v>
      </c>
      <c r="AU50" s="411">
        <f t="shared" si="49"/>
        <v>138460.7764609186</v>
      </c>
      <c r="AV50" s="411">
        <f t="shared" si="49"/>
        <v>160247.36707831174</v>
      </c>
      <c r="AW50" s="411">
        <f t="shared" si="49"/>
        <v>183915.54613084532</v>
      </c>
      <c r="AX50" s="411">
        <f t="shared" si="49"/>
        <v>225198.29124208447</v>
      </c>
      <c r="AY50" s="411">
        <f t="shared" si="49"/>
        <v>258724.33167100884</v>
      </c>
      <c r="AZ50" s="411">
        <f t="shared" si="49"/>
        <v>284838.8033065442</v>
      </c>
      <c r="BA50" s="411">
        <f t="shared" si="49"/>
        <v>387827.44792821817</v>
      </c>
      <c r="BB50" s="411">
        <f t="shared" si="49"/>
        <v>317567.68611979205</v>
      </c>
      <c r="BC50" s="411">
        <f t="shared" si="49"/>
        <v>446220.43805760238</v>
      </c>
      <c r="BD50" s="411">
        <f t="shared" si="49"/>
        <v>504729.92674491741</v>
      </c>
      <c r="BE50" s="411">
        <f t="shared" si="49"/>
        <v>541271.52821159735</v>
      </c>
      <c r="BF50" s="411">
        <f t="shared" si="49"/>
        <v>572519.14055934176</v>
      </c>
      <c r="BG50" s="411">
        <f>BG28-BG48</f>
        <v>657947.73775271792</v>
      </c>
      <c r="BH50" s="411">
        <f t="shared" si="49"/>
        <v>695491.03405113146</v>
      </c>
      <c r="BI50" s="411">
        <f t="shared" si="49"/>
        <v>735304.24688470736</v>
      </c>
      <c r="BJ50" s="411">
        <f t="shared" si="49"/>
        <v>792744.64395059273</v>
      </c>
      <c r="BK50" s="411">
        <f t="shared" si="49"/>
        <v>842165.37936667353</v>
      </c>
      <c r="BL50" s="411">
        <f t="shared" si="49"/>
        <v>884605.58396206051</v>
      </c>
      <c r="BM50" s="411">
        <f t="shared" ref="BM50:CC50" si="50">BM28-BM48</f>
        <v>1016919.0759043768</v>
      </c>
      <c r="BN50" s="411">
        <f t="shared" si="50"/>
        <v>961091.89430150948</v>
      </c>
      <c r="BO50" s="411">
        <f t="shared" si="50"/>
        <v>1109003.5435875636</v>
      </c>
      <c r="BP50" s="411">
        <f t="shared" si="50"/>
        <v>1184603.8729507253</v>
      </c>
      <c r="BQ50" s="411">
        <f t="shared" si="50"/>
        <v>1238447.987915691</v>
      </c>
      <c r="BR50" s="411">
        <f t="shared" si="50"/>
        <v>1303417.161800012</v>
      </c>
      <c r="BS50" s="411">
        <f t="shared" si="50"/>
        <v>1413389.5814794898</v>
      </c>
      <c r="BT50" s="411">
        <f t="shared" si="50"/>
        <v>1468554.0587445349</v>
      </c>
      <c r="BU50" s="411">
        <f t="shared" si="50"/>
        <v>1526390.8740593791</v>
      </c>
      <c r="BV50" s="411">
        <f t="shared" si="50"/>
        <v>1601845.8499779142</v>
      </c>
      <c r="BW50" s="411">
        <f t="shared" si="50"/>
        <v>1669004.4966042209</v>
      </c>
      <c r="BX50" s="411">
        <f t="shared" si="50"/>
        <v>1729636.73855526</v>
      </c>
      <c r="BY50" s="411">
        <f t="shared" si="50"/>
        <v>1595508.6820687409</v>
      </c>
      <c r="BZ50" s="411">
        <f t="shared" si="50"/>
        <v>1556287.4258954022</v>
      </c>
      <c r="CA50" s="411">
        <f t="shared" si="50"/>
        <v>1745420.9502426237</v>
      </c>
      <c r="CB50" s="411">
        <f t="shared" si="50"/>
        <v>1826801.8523414508</v>
      </c>
      <c r="CC50" s="411">
        <f t="shared" si="50"/>
        <v>1901790.6228616461</v>
      </c>
      <c r="CD50" s="411">
        <f>CD28-CD48</f>
        <v>1982980.3074768446</v>
      </c>
    </row>
    <row r="51" spans="2:83" s="160" customFormat="1" ht="12.75" x14ac:dyDescent="0.2">
      <c r="B51" s="4"/>
      <c r="C51" s="4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7"/>
      <c r="AB51" s="427"/>
      <c r="AC51" s="427"/>
      <c r="AD51" s="427"/>
      <c r="AE51" s="427"/>
      <c r="AF51" s="427"/>
      <c r="AG51" s="427"/>
      <c r="AH51" s="427"/>
      <c r="AI51" s="427"/>
      <c r="AJ51" s="427"/>
      <c r="AK51" s="427"/>
      <c r="AL51" s="427"/>
      <c r="AM51" s="427"/>
      <c r="AN51" s="427"/>
      <c r="AO51" s="427"/>
      <c r="AP51" s="427"/>
      <c r="AQ51" s="427"/>
      <c r="AR51" s="427"/>
      <c r="AS51" s="427"/>
      <c r="AT51" s="427"/>
      <c r="AU51" s="427"/>
      <c r="AV51" s="427"/>
      <c r="AW51" s="427"/>
      <c r="AX51" s="427"/>
      <c r="AY51" s="427"/>
      <c r="AZ51" s="427"/>
      <c r="BA51" s="427"/>
      <c r="BB51" s="427"/>
      <c r="BC51" s="427"/>
      <c r="BD51" s="427"/>
      <c r="BE51" s="427"/>
      <c r="BF51" s="427"/>
      <c r="BG51" s="427"/>
      <c r="BH51" s="427"/>
      <c r="BI51" s="427"/>
      <c r="BJ51" s="427"/>
      <c r="BK51" s="427"/>
      <c r="BL51" s="427"/>
      <c r="BM51" s="427"/>
      <c r="BN51" s="427"/>
      <c r="BO51" s="427"/>
      <c r="BP51" s="427"/>
      <c r="BQ51" s="427"/>
      <c r="BR51" s="427"/>
      <c r="BS51" s="427"/>
      <c r="BT51" s="427"/>
      <c r="BU51" s="427"/>
      <c r="BV51" s="427"/>
      <c r="BW51" s="427"/>
      <c r="BX51" s="427"/>
      <c r="BY51" s="427"/>
      <c r="BZ51" s="427"/>
      <c r="CA51" s="427"/>
      <c r="CB51" s="427"/>
      <c r="CC51" s="427"/>
      <c r="CD51" s="427"/>
    </row>
    <row r="52" spans="2:83" customFormat="1" ht="12.75" x14ac:dyDescent="0.2">
      <c r="B52" s="9" t="s">
        <v>102</v>
      </c>
      <c r="C52" s="293"/>
      <c r="D52" s="411">
        <f>SUM(E52:CE52)</f>
        <v>206256494.60989869</v>
      </c>
      <c r="E52" s="411">
        <f>E50</f>
        <v>0</v>
      </c>
      <c r="F52" s="411">
        <f>F50/(1+2*Dashboard!$C$29/12)^E4</f>
        <v>-18407.9012345679</v>
      </c>
      <c r="G52" s="411">
        <f>G50/(1+2*Dashboard!$C$29/12)^F4</f>
        <v>-18180.643194634966</v>
      </c>
      <c r="H52" s="411">
        <f>H50/(1+2*Dashboard!$C$29/12)^G4</f>
        <v>-18437.899973844702</v>
      </c>
      <c r="I52" s="411">
        <f>I50/(1+2*Dashboard!$C$29/12)^H4</f>
        <v>-17734.509441497299</v>
      </c>
      <c r="J52" s="411">
        <f>J50/(1+2*Dashboard!$C$29/12)^I4</f>
        <v>-17515.564880491162</v>
      </c>
      <c r="K52" s="411">
        <f>K50/(1+2*Dashboard!$C$29/12)^J4</f>
        <v>-17763.410776753179</v>
      </c>
      <c r="L52" s="411">
        <f>L50/(1+2*Dashboard!$C$29/12)^K4</f>
        <v>-17085.751445685633</v>
      </c>
      <c r="M52" s="411">
        <f>M50/(1+2*Dashboard!$C$29/12)^L4</f>
        <v>-16874.816242652476</v>
      </c>
      <c r="N52" s="411">
        <f>N50/(1+2*Dashboard!$C$29/12)^M4</f>
        <v>0</v>
      </c>
      <c r="O52" s="411">
        <f>O50/(1+2*Dashboard!$C$29/12)^N4</f>
        <v>0</v>
      </c>
      <c r="P52" s="411">
        <f>P50/(1+2*Dashboard!$C$29/12)^O4</f>
        <v>0</v>
      </c>
      <c r="Q52" s="411">
        <f>Q50/(1+2*Dashboard!$C$29/12)^P4</f>
        <v>0</v>
      </c>
      <c r="R52" s="411">
        <f>R50/(1+2*Dashboard!$C$29/12)^Q4</f>
        <v>-349198.46584071708</v>
      </c>
      <c r="S52" s="411">
        <f>S50/(1+2*Dashboard!$C$29/12)^R4</f>
        <v>-247866.76364826356</v>
      </c>
      <c r="T52" s="411">
        <f>T50/(1+2*Dashboard!$C$29/12)^S4</f>
        <v>-247761.2829703801</v>
      </c>
      <c r="U52" s="411">
        <f>U50/(1+2*Dashboard!$C$29/12)^T4</f>
        <v>-252754.71869301668</v>
      </c>
      <c r="V52" s="411">
        <f>V50/(1+2*Dashboard!$C$29/12)^U4</f>
        <v>-262196.51978323545</v>
      </c>
      <c r="W52" s="411">
        <f>W50/(1+2*Dashboard!$C$29/12)^V4</f>
        <v>-240854.39105424131</v>
      </c>
      <c r="X52" s="411">
        <f>X50/(1+2*Dashboard!$C$29/12)^W4</f>
        <v>-253128.01715061258</v>
      </c>
      <c r="Y52" s="411">
        <f>Y50/(1+2*Dashboard!$C$29/12)^X4</f>
        <v>-257234.24758883571</v>
      </c>
      <c r="Z52" s="411">
        <f>Z50/(1+2*Dashboard!$C$29/12)^Y4</f>
        <v>-247844.77198367837</v>
      </c>
      <c r="AA52" s="411">
        <f>AA50/(1+2*Dashboard!$C$29/12)^Z4</f>
        <v>-243910.45424962975</v>
      </c>
      <c r="AB52" s="411">
        <f>AB50/(1+2*Dashboard!$C$29/12)^AA4</f>
        <v>-246246.08948004321</v>
      </c>
      <c r="AC52" s="411">
        <f>AC50/(1+2*Dashboard!$C$29/12)^AB4</f>
        <v>-210973.76234779382</v>
      </c>
      <c r="AD52" s="411">
        <f>AD50/(1+2*Dashboard!$C$29/12)^AC4</f>
        <v>-253940.54694148531</v>
      </c>
      <c r="AE52" s="411">
        <f>AE50/(1+2*Dashboard!$C$29/12)^AD4</f>
        <v>-184685.08203860666</v>
      </c>
      <c r="AF52" s="411">
        <f>AF50/(1+2*Dashboard!$C$29/12)^AE4</f>
        <v>-164454.7049766641</v>
      </c>
      <c r="AG52" s="411">
        <f>AG50/(1+2*Dashboard!$C$29/12)^AF4</f>
        <v>-160254.16942839729</v>
      </c>
      <c r="AH52" s="411">
        <f>AH50/(1+2*Dashboard!$C$29/12)^AG4</f>
        <v>-159623.15722396394</v>
      </c>
      <c r="AI52" s="411">
        <f>AI50/(1+2*Dashboard!$C$29/12)^AH4</f>
        <v>-133981.25906049367</v>
      </c>
      <c r="AJ52" s="411">
        <f>AJ50/(1+2*Dashboard!$C$29/12)^AI4</f>
        <v>-114900.1360321372</v>
      </c>
      <c r="AK52" s="411">
        <f>AK50/(1+2*Dashboard!$C$29/12)^AJ4</f>
        <v>-107216.07528501922</v>
      </c>
      <c r="AL52" s="411">
        <f>AL50/(1+2*Dashboard!$C$29/12)^AK4</f>
        <v>-91273.421239418691</v>
      </c>
      <c r="AM52" s="411">
        <f>AM50/(1+2*Dashboard!$C$29/12)^AL4</f>
        <v>-77401.158103325244</v>
      </c>
      <c r="AN52" s="411">
        <f>AN50/(1+2*Dashboard!$C$29/12)^AM4</f>
        <v>-68908.62523570568</v>
      </c>
      <c r="AO52" s="411">
        <f>AO50/(1+2*Dashboard!$C$29/12)^AN4</f>
        <v>-20242.109381237206</v>
      </c>
      <c r="AP52" s="411">
        <f>AP50/(1+2*Dashboard!$C$29/12)^AO4</f>
        <v>-72519.311119441321</v>
      </c>
      <c r="AQ52" s="411">
        <f>AQ50/(1+2*Dashboard!$C$29/12)^AP4</f>
        <v>-2368.6187764696901</v>
      </c>
      <c r="AR52" s="411">
        <f>AR50/(1+2*Dashboard!$C$29/12)^AQ4</f>
        <v>24088.779762070346</v>
      </c>
      <c r="AS52" s="411">
        <f>AS50/(1+2*Dashboard!$C$29/12)^AR4</f>
        <v>36467.114422966428</v>
      </c>
      <c r="AT52" s="411">
        <f>AT50/(1+2*Dashboard!$C$29/12)^AS4</f>
        <v>45721.996189080055</v>
      </c>
      <c r="AU52" s="411">
        <f>AU50/(1+2*Dashboard!$C$29/12)^AT4</f>
        <v>82174.188409201117</v>
      </c>
      <c r="AV52" s="411">
        <f>AV50/(1+2*Dashboard!$C$29/12)^AU4</f>
        <v>93930.045239787767</v>
      </c>
      <c r="AW52" s="411">
        <f>AW50/(1+2*Dashboard!$C$29/12)^AV4</f>
        <v>106472.39864271801</v>
      </c>
      <c r="AX52" s="411">
        <f>AX50/(1+2*Dashboard!$C$29/12)^AW4</f>
        <v>128762.27934721863</v>
      </c>
      <c r="AY52" s="411">
        <f>AY50/(1+2*Dashboard!$C$29/12)^AX4</f>
        <v>146105.24503988781</v>
      </c>
      <c r="AZ52" s="411">
        <f>AZ50/(1+2*Dashboard!$C$29/12)^AY4</f>
        <v>158866.61930746547</v>
      </c>
      <c r="BA52" s="411">
        <f>BA50/(1+2*Dashboard!$C$29/12)^AZ4</f>
        <v>213637.26616647831</v>
      </c>
      <c r="BB52" s="411">
        <f>BB50/(1+2*Dashboard!$C$29/12)^BA4</f>
        <v>172774.53874918324</v>
      </c>
      <c r="BC52" s="411">
        <f>BC50/(1+2*Dashboard!$C$29/12)^BB4</f>
        <v>239771.66765624424</v>
      </c>
      <c r="BD52" s="411">
        <f>BD50/(1+2*Dashboard!$C$29/12)^BC4</f>
        <v>267862.81570804247</v>
      </c>
      <c r="BE52" s="411">
        <f>BE50/(1+2*Dashboard!$C$29/12)^BD4</f>
        <v>283709.26913333475</v>
      </c>
      <c r="BF52" s="411">
        <f>BF50/(1+2*Dashboard!$C$29/12)^BE4</f>
        <v>296383.0211576313</v>
      </c>
      <c r="BG52" s="411">
        <f>BG50/(1+2*Dashboard!$C$29/12)^BF4</f>
        <v>336402.85747524939</v>
      </c>
      <c r="BH52" s="411">
        <f>BH50/(1+2*Dashboard!$C$29/12)^BG4</f>
        <v>351208.30886771844</v>
      </c>
      <c r="BI52" s="411">
        <f>BI50/(1+2*Dashboard!$C$29/12)^BH4</f>
        <v>366729.02908648981</v>
      </c>
      <c r="BJ52" s="411">
        <f>BJ50/(1+2*Dashboard!$C$29/12)^BI4</f>
        <v>390495.91847920598</v>
      </c>
      <c r="BK52" s="411">
        <f>BK50/(1+2*Dashboard!$C$29/12)^BJ4</f>
        <v>409718.46274194663</v>
      </c>
      <c r="BL52" s="411">
        <f>BL50/(1+2*Dashboard!$C$29/12)^BK4</f>
        <v>425052.71558970021</v>
      </c>
      <c r="BM52" s="411">
        <f>BM50/(1+2*Dashboard!$C$29/12)^BL4</f>
        <v>482596.84785825352</v>
      </c>
      <c r="BN52" s="411">
        <f>BN50/(1+2*Dashboard!$C$29/12)^BM4</f>
        <v>450472.1739524118</v>
      </c>
      <c r="BO52" s="411">
        <f>BO50/(1+2*Dashboard!$C$29/12)^BN4</f>
        <v>513382.37748681969</v>
      </c>
      <c r="BP52" s="411">
        <f>BP50/(1+2*Dashboard!$C$29/12)^BO4</f>
        <v>541609.33279447898</v>
      </c>
      <c r="BQ52" s="411">
        <f>BQ50/(1+2*Dashboard!$C$29/12)^BP4</f>
        <v>559236.78605099581</v>
      </c>
      <c r="BR52" s="411">
        <f>BR50/(1+2*Dashboard!$C$29/12)^BQ4</f>
        <v>581308.08369891625</v>
      </c>
      <c r="BS52" s="411">
        <f>BS50/(1+2*Dashboard!$C$29/12)^BR4</f>
        <v>622572.28188619565</v>
      </c>
      <c r="BT52" s="411">
        <f>BT50/(1+2*Dashboard!$C$29/12)^BS4</f>
        <v>638885.16150842316</v>
      </c>
      <c r="BU52" s="411">
        <f>BU50/(1+2*Dashboard!$C$29/12)^BT4</f>
        <v>655848.59502548538</v>
      </c>
      <c r="BV52" s="411">
        <f>BV50/(1+2*Dashboard!$C$29/12)^BU4</f>
        <v>679772.38868338964</v>
      </c>
      <c r="BW52" s="411">
        <f>BW50/(1+2*Dashboard!$C$29/12)^BV4</f>
        <v>699528.27705064253</v>
      </c>
      <c r="BX52" s="411">
        <f>BX50/(1+2*Dashboard!$C$29/12)^BW4</f>
        <v>715991.12227902713</v>
      </c>
      <c r="BY52" s="411">
        <f>BY50/(1+2*Dashboard!$C$29/12)^BX4</f>
        <v>652314.26504557382</v>
      </c>
      <c r="BZ52" s="411">
        <f>BZ50/(1+2*Dashboard!$C$29/12)^BY4</f>
        <v>628423.59209696541</v>
      </c>
      <c r="CA52" s="411">
        <f>CA50/(1+2*Dashboard!$C$29/12)^BZ4</f>
        <v>696093.89502622606</v>
      </c>
      <c r="CB52" s="411">
        <f>CB50/(1+2*Dashboard!$C$29/12)^CA4</f>
        <v>719555.0935569742</v>
      </c>
      <c r="CC52" s="411">
        <f>CC50/(1+2*Dashboard!$C$29/12)^CB4</f>
        <v>739844.20817314903</v>
      </c>
      <c r="CD52" s="411">
        <f>CD50/(1+2*Dashboard!$C$29/12)^CC4</f>
        <v>761905.21478931513</v>
      </c>
      <c r="CE52" s="429">
        <f>(CD50*12/Dashboard!C29)/((1+Dashboard!$C$29/12)^CD4)</f>
        <v>195154558.73258677</v>
      </c>
    </row>
    <row r="53" spans="2:83" s="183" customFormat="1" x14ac:dyDescent="0.2">
      <c r="D53" s="412">
        <f>-E12</f>
        <v>0</v>
      </c>
      <c r="E53" s="412">
        <f>E50</f>
        <v>0</v>
      </c>
      <c r="F53" s="412">
        <f t="shared" ref="F53:BL53" si="51">F50-F14</f>
        <v>-2018638</v>
      </c>
      <c r="G53" s="412">
        <f t="shared" si="51"/>
        <v>-18638</v>
      </c>
      <c r="H53" s="412">
        <f t="shared" si="51"/>
        <v>-19138</v>
      </c>
      <c r="I53" s="412">
        <f t="shared" si="51"/>
        <v>-18638</v>
      </c>
      <c r="J53" s="412">
        <f t="shared" si="51"/>
        <v>-18638</v>
      </c>
      <c r="K53" s="412">
        <f t="shared" si="51"/>
        <v>-19138</v>
      </c>
      <c r="L53" s="412">
        <f t="shared" si="51"/>
        <v>-10018638</v>
      </c>
      <c r="M53" s="412">
        <f t="shared" si="51"/>
        <v>-18638</v>
      </c>
      <c r="N53" s="412">
        <f t="shared" si="51"/>
        <v>0</v>
      </c>
      <c r="O53" s="412">
        <f t="shared" si="51"/>
        <v>0</v>
      </c>
      <c r="P53" s="412">
        <f t="shared" si="51"/>
        <v>0</v>
      </c>
      <c r="Q53" s="412">
        <f t="shared" si="51"/>
        <v>0</v>
      </c>
      <c r="R53" s="412">
        <f t="shared" si="51"/>
        <v>-410400.36801663437</v>
      </c>
      <c r="S53" s="412">
        <f t="shared" si="51"/>
        <v>-294950.23241331847</v>
      </c>
      <c r="T53" s="412">
        <f t="shared" si="51"/>
        <v>-298510.02411953709</v>
      </c>
      <c r="U53" s="412">
        <f t="shared" si="51"/>
        <v>-308332.83946620207</v>
      </c>
      <c r="V53" s="412">
        <f t="shared" si="51"/>
        <v>-323848.92885174556</v>
      </c>
      <c r="W53" s="412">
        <f t="shared" si="51"/>
        <v>-301207.05673114373</v>
      </c>
      <c r="X53" s="412">
        <f t="shared" si="51"/>
        <v>-320513.12827225146</v>
      </c>
      <c r="Y53" s="412">
        <f t="shared" si="51"/>
        <v>-329783.8826794317</v>
      </c>
      <c r="Z53" s="412">
        <f t="shared" si="51"/>
        <v>-321718.05318449298</v>
      </c>
      <c r="AA53" s="412">
        <f t="shared" si="51"/>
        <v>-320568.70037155808</v>
      </c>
      <c r="AB53" s="412">
        <f t="shared" si="51"/>
        <v>-327683.87883591349</v>
      </c>
      <c r="AC53" s="412">
        <f t="shared" si="51"/>
        <v>-284255.72030916763</v>
      </c>
      <c r="AD53" s="412">
        <f t="shared" si="51"/>
        <v>-346423.90094771003</v>
      </c>
      <c r="AE53" s="412">
        <f t="shared" si="51"/>
        <v>-255095.4108312293</v>
      </c>
      <c r="AF53" s="412">
        <f t="shared" si="51"/>
        <v>-229991.70028733509</v>
      </c>
      <c r="AG53" s="412">
        <f t="shared" si="51"/>
        <v>-226918.67053350201</v>
      </c>
      <c r="AH53" s="412">
        <f t="shared" si="51"/>
        <v>-228850.47663489124</v>
      </c>
      <c r="AI53" s="412">
        <f t="shared" si="51"/>
        <v>-194488.98564279126</v>
      </c>
      <c r="AJ53" s="412">
        <f t="shared" si="51"/>
        <v>-168875.45468752505</v>
      </c>
      <c r="AK53" s="412">
        <f t="shared" si="51"/>
        <v>-159551.5126434369</v>
      </c>
      <c r="AL53" s="412">
        <f t="shared" si="51"/>
        <v>-137524.59730483359</v>
      </c>
      <c r="AM53" s="412">
        <f t="shared" si="51"/>
        <v>-118080.5977411042</v>
      </c>
      <c r="AN53" s="412">
        <f t="shared" si="51"/>
        <v>-106438.73431543401</v>
      </c>
      <c r="AO53" s="412">
        <f t="shared" si="51"/>
        <v>-31657.521844787523</v>
      </c>
      <c r="AP53" s="412">
        <f t="shared" si="51"/>
        <v>-114833.82996815629</v>
      </c>
      <c r="AQ53" s="412">
        <f t="shared" si="51"/>
        <v>-3797.5751721616834</v>
      </c>
      <c r="AR53" s="412">
        <f t="shared" si="51"/>
        <v>39103.987425768748</v>
      </c>
      <c r="AS53" s="412">
        <f t="shared" si="51"/>
        <v>59938.059042795561</v>
      </c>
      <c r="AT53" s="412">
        <f t="shared" si="51"/>
        <v>76088.932381424122</v>
      </c>
      <c r="AU53" s="412">
        <f t="shared" si="51"/>
        <v>138460.7764609186</v>
      </c>
      <c r="AV53" s="412">
        <f t="shared" si="51"/>
        <v>160247.36707831174</v>
      </c>
      <c r="AW53" s="412">
        <f t="shared" si="51"/>
        <v>183915.54613084532</v>
      </c>
      <c r="AX53" s="412">
        <f t="shared" si="51"/>
        <v>225198.29124208447</v>
      </c>
      <c r="AY53" s="412">
        <f t="shared" si="51"/>
        <v>258724.33167100884</v>
      </c>
      <c r="AZ53" s="412">
        <f t="shared" si="51"/>
        <v>284838.8033065442</v>
      </c>
      <c r="BA53" s="412">
        <f t="shared" si="51"/>
        <v>387827.44792821817</v>
      </c>
      <c r="BB53" s="412">
        <f t="shared" si="51"/>
        <v>317567.68611979205</v>
      </c>
      <c r="BC53" s="412">
        <f t="shared" si="51"/>
        <v>446220.43805760238</v>
      </c>
      <c r="BD53" s="412">
        <f t="shared" si="51"/>
        <v>504729.92674491741</v>
      </c>
      <c r="BE53" s="412">
        <f t="shared" si="51"/>
        <v>541271.52821159735</v>
      </c>
      <c r="BF53" s="412">
        <f t="shared" si="51"/>
        <v>572519.14055934176</v>
      </c>
      <c r="BG53" s="412">
        <f t="shared" si="51"/>
        <v>657947.73775271792</v>
      </c>
      <c r="BH53" s="412">
        <f t="shared" si="51"/>
        <v>695491.03405113146</v>
      </c>
      <c r="BI53" s="412">
        <f t="shared" si="51"/>
        <v>735304.24688470736</v>
      </c>
      <c r="BJ53" s="412">
        <f t="shared" si="51"/>
        <v>792744.64395059273</v>
      </c>
      <c r="BK53" s="412">
        <f t="shared" si="51"/>
        <v>842165.37936667353</v>
      </c>
      <c r="BL53" s="412">
        <f t="shared" si="51"/>
        <v>884605.58396206051</v>
      </c>
      <c r="BM53" s="412">
        <f t="shared" ref="BM53:CD53" si="52">BM50-BM14</f>
        <v>1016919.0759043768</v>
      </c>
      <c r="BN53" s="412">
        <f t="shared" si="52"/>
        <v>961091.89430150948</v>
      </c>
      <c r="BO53" s="412">
        <f t="shared" si="52"/>
        <v>1109003.5435875636</v>
      </c>
      <c r="BP53" s="412">
        <f t="shared" si="52"/>
        <v>1184603.8729507253</v>
      </c>
      <c r="BQ53" s="412">
        <f t="shared" si="52"/>
        <v>1238447.987915691</v>
      </c>
      <c r="BR53" s="412">
        <f t="shared" si="52"/>
        <v>1303417.161800012</v>
      </c>
      <c r="BS53" s="412">
        <f t="shared" si="52"/>
        <v>1413389.5814794898</v>
      </c>
      <c r="BT53" s="412">
        <f t="shared" si="52"/>
        <v>1468554.0587445349</v>
      </c>
      <c r="BU53" s="412">
        <f t="shared" si="52"/>
        <v>1526390.8740593791</v>
      </c>
      <c r="BV53" s="412">
        <f t="shared" si="52"/>
        <v>1601845.8499779142</v>
      </c>
      <c r="BW53" s="412">
        <f t="shared" si="52"/>
        <v>1669004.4966042209</v>
      </c>
      <c r="BX53" s="412">
        <f t="shared" si="52"/>
        <v>1729636.73855526</v>
      </c>
      <c r="BY53" s="412">
        <f t="shared" si="52"/>
        <v>1595508.6820687409</v>
      </c>
      <c r="BZ53" s="412">
        <f t="shared" si="52"/>
        <v>1556287.4258954022</v>
      </c>
      <c r="CA53" s="412">
        <f t="shared" si="52"/>
        <v>1745420.9502426237</v>
      </c>
      <c r="CB53" s="412">
        <f t="shared" si="52"/>
        <v>1826801.8523414508</v>
      </c>
      <c r="CC53" s="412">
        <f t="shared" si="52"/>
        <v>1901790.6228616461</v>
      </c>
      <c r="CD53" s="412">
        <f t="shared" si="52"/>
        <v>1982980.3074768446</v>
      </c>
      <c r="CE53" s="412">
        <f>CE52</f>
        <v>195154558.73258677</v>
      </c>
    </row>
    <row r="54" spans="2:83" x14ac:dyDescent="0.2">
      <c r="B54" s="19" t="s">
        <v>103</v>
      </c>
      <c r="C54" s="27"/>
      <c r="E54" s="24">
        <f>IFERROR(XIRR($E53:F53,$D1:E1,0.1),0)</f>
        <v>0</v>
      </c>
      <c r="F54" s="24">
        <f>IFERROR(XIRR($F53:G53,$F1:G1,0.1),0)</f>
        <v>0</v>
      </c>
      <c r="G54" s="24">
        <f>IFERROR(XIRR($F53:H53,$F1:H1,0.1),0)</f>
        <v>0</v>
      </c>
      <c r="H54" s="24">
        <f>IFERROR(XIRR($F53:I53,$F1:I1,0.1),0)</f>
        <v>0</v>
      </c>
      <c r="I54" s="24">
        <f>IFERROR(XIRR($F53:J53,$F1:J1,0.1),0)</f>
        <v>0</v>
      </c>
      <c r="J54" s="24">
        <f>IFERROR(XIRR($F53:K53,$F1:K1,0.1),0)</f>
        <v>0</v>
      </c>
      <c r="K54" s="24">
        <f>IFERROR(XIRR($F53:L53,$F1:L1,0.1),0)</f>
        <v>0</v>
      </c>
      <c r="L54" s="24">
        <f>IFERROR(XIRR($F53:M53,$F1:M1,0.1),0)</f>
        <v>0</v>
      </c>
      <c r="M54" s="24">
        <f>IFERROR(XIRR($F53:N53,$F1:N1,0.1),0)</f>
        <v>0</v>
      </c>
      <c r="N54" s="24">
        <f>IFERROR(XIRR($F53:O53,$F1:O1,0.1),0)</f>
        <v>0</v>
      </c>
      <c r="O54" s="24">
        <f>IFERROR(XIRR($F53:P53,$F1:P1,0.1),0)</f>
        <v>0</v>
      </c>
      <c r="P54" s="24">
        <f>IFERROR(XIRR($F53:Q53,$F1:Q1,0.1),0)</f>
        <v>0</v>
      </c>
      <c r="Q54" s="24">
        <f>IFERROR(XIRR($F53:R53,$F1:R1,0.1),0)</f>
        <v>0</v>
      </c>
      <c r="R54" s="24">
        <f>IFERROR(XIRR($F53:S53,$F1:S1,0.1),0)</f>
        <v>0</v>
      </c>
      <c r="S54" s="24">
        <f>IFERROR(XIRR($F53:T53,$F1:T1,0.1),0)</f>
        <v>0</v>
      </c>
      <c r="T54" s="24">
        <f>IFERROR(XIRR($F53:U53,$F1:U1,0.1),0)</f>
        <v>0</v>
      </c>
      <c r="U54" s="24">
        <f>IFERROR(XIRR($F53:V53,$F1:V1,0.1),0)</f>
        <v>0</v>
      </c>
      <c r="V54" s="24">
        <f>IFERROR(XIRR($F53:W53,$F1:W1,0.1),0)</f>
        <v>0</v>
      </c>
      <c r="W54" s="24">
        <f>IFERROR(XIRR($F53:X53,$F1:X1,0.1),0)</f>
        <v>0</v>
      </c>
      <c r="X54" s="24">
        <f>IFERROR(XIRR($F53:Y53,$F1:Y1,0.1),0)</f>
        <v>0</v>
      </c>
      <c r="Y54" s="24">
        <f>IFERROR(XIRR($F53:Z53,$F1:Z1,0.1),0)</f>
        <v>0</v>
      </c>
      <c r="Z54" s="24">
        <f>IFERROR(XIRR($F53:AA53,$F1:AA1,0.1),0)</f>
        <v>0</v>
      </c>
      <c r="AA54" s="24">
        <f>IFERROR(XIRR($F53:AB53,$F1:AB1,0.1),0)</f>
        <v>0</v>
      </c>
      <c r="AB54" s="24">
        <f>IFERROR(XIRR($F53:AC53,$F1:AC1,0.1),0)</f>
        <v>0</v>
      </c>
      <c r="AC54" s="24">
        <f>IFERROR(XIRR($F53:AD53,$F1:AD1,0.1),0)</f>
        <v>0</v>
      </c>
      <c r="AD54" s="24">
        <f>IFERROR(XIRR($F53:AE53,$F1:AE1,0.1),0)</f>
        <v>0</v>
      </c>
      <c r="AE54" s="24">
        <f>IFERROR(XIRR($F53:AF53,$F1:AF1,0.1),0)</f>
        <v>0</v>
      </c>
      <c r="AF54" s="24">
        <f>IFERROR(XIRR($F53:AG53,$F1:AG1,0.1),0)</f>
        <v>0</v>
      </c>
      <c r="AG54" s="24">
        <f>IFERROR(XIRR($F53:AH53,$F1:AH1,0.1),0)</f>
        <v>0</v>
      </c>
      <c r="AH54" s="24">
        <f>IFERROR(XIRR($F53:AI53,$F1:AI1,0.1),0)</f>
        <v>0</v>
      </c>
      <c r="AI54" s="24">
        <f>IFERROR(XIRR($F53:AJ53,$F1:AJ1,0.1),0)</f>
        <v>0</v>
      </c>
      <c r="AJ54" s="24">
        <f>IFERROR(XIRR($F53:AK53,$F1:AK1,0.1),0)</f>
        <v>0</v>
      </c>
      <c r="AK54" s="24">
        <f>IFERROR(XIRR($F53:AL53,$F1:AL1,0.1),0)</f>
        <v>0</v>
      </c>
      <c r="AL54" s="24">
        <f>IFERROR(XIRR($F53:AM53,$F1:AM1,0.1),0)</f>
        <v>0</v>
      </c>
      <c r="AM54" s="24">
        <f>IFERROR(XIRR($F53:AN53,$F1:AN1,0.1),0)</f>
        <v>0</v>
      </c>
      <c r="AN54" s="24">
        <f>IFERROR(XIRR($F53:AO53,$F1:AO1,0.1),0)</f>
        <v>0</v>
      </c>
      <c r="AO54" s="24">
        <f>IFERROR(XIRR($F53:AP53,$F1:AP1,0.1),0)</f>
        <v>0</v>
      </c>
      <c r="AP54" s="24">
        <f>IFERROR(XIRR($F53:AQ53,$F1:AQ1,0.1),0)</f>
        <v>0</v>
      </c>
      <c r="AQ54" s="24">
        <f>IFERROR(XIRR($F53:AR53,$F1:AR1,0.1),0)</f>
        <v>2.9802322387695314E-9</v>
      </c>
      <c r="AR54" s="24">
        <f>IFERROR(XIRR($F53:AS53,$F1:AS1,0.1),0)</f>
        <v>2.9802322387695314E-9</v>
      </c>
      <c r="AS54" s="24">
        <f>IFERROR(XIRR($F53:AT53,$F1:AT1,0.1),0)</f>
        <v>2.9802322387695314E-9</v>
      </c>
      <c r="AT54" s="24">
        <f>IFERROR(XIRR($F53:AU53,$F1:AU1,0.1),0)</f>
        <v>2.9802322387695314E-9</v>
      </c>
      <c r="AU54" s="24">
        <f>IFERROR(XIRR($F53:AV53,$F1:AV1,0.1),0)</f>
        <v>2.9802322387695314E-9</v>
      </c>
      <c r="AV54" s="24">
        <f>IFERROR(XIRR($F53:AW53,$F1:AW1,0.1),0)</f>
        <v>2.9802322387695314E-9</v>
      </c>
      <c r="AW54" s="24">
        <f>IFERROR(XIRR($F53:AX53,$F1:AX1,0.1),0)</f>
        <v>2.9802322387695314E-9</v>
      </c>
      <c r="AX54" s="24">
        <f>IFERROR(XIRR($F53:AY53,$F1:AY1,0.1),0)</f>
        <v>2.9802322387695314E-9</v>
      </c>
      <c r="AY54" s="24">
        <f>IFERROR(XIRR($F53:AZ53,$F1:AZ1,0.1),0)</f>
        <v>2.9802322387695314E-9</v>
      </c>
      <c r="AZ54" s="24">
        <f>IFERROR(XIRR($F53:BA53,$F1:BA1,0.1),0)</f>
        <v>2.9802322387695314E-9</v>
      </c>
      <c r="BA54" s="24">
        <f>IFERROR(XIRR($F53:BB53,$F1:BB1,0.1),0)</f>
        <v>2.9802322387695314E-9</v>
      </c>
      <c r="BB54" s="24">
        <f>IFERROR(XIRR($F53:BC53,$F1:BC1,0.1),0)</f>
        <v>2.9802322387695314E-9</v>
      </c>
      <c r="BC54" s="24">
        <f>IFERROR(XIRR($F53:BD53,$F1:BD1,0.1),0)</f>
        <v>2.9802322387695314E-9</v>
      </c>
      <c r="BD54" s="24">
        <f>IFERROR(XIRR($F53:BE53,$F1:BE1,0.1),0)</f>
        <v>2.9802322387695314E-9</v>
      </c>
      <c r="BE54" s="24">
        <f>IFERROR(XIRR($F53:BF53,$F1:BF1,0.1),0)</f>
        <v>2.9802322387695314E-9</v>
      </c>
      <c r="BF54" s="24">
        <f>IFERROR(XIRR($F53:BG53,$F1:BG1,0.1),0)</f>
        <v>2.9802322387695314E-9</v>
      </c>
      <c r="BG54" s="24">
        <f>IFERROR(XIRR($F53:BH53,$F1:BH1,0.1),0)</f>
        <v>2.9802322387695314E-9</v>
      </c>
      <c r="BH54" s="24">
        <f>IFERROR(XIRR($F53:BI53,$F1:BI1,0.1),0)</f>
        <v>2.9802322387695314E-9</v>
      </c>
      <c r="BI54" s="24">
        <f>IFERROR(XIRR($F53:BJ53,$F1:BJ1,0.1),0)</f>
        <v>2.9802322387695314E-9</v>
      </c>
      <c r="BJ54" s="24">
        <f>IFERROR(XIRR($F53:BK53,$F1:BK1,0.1),0)</f>
        <v>2.9802322387695314E-9</v>
      </c>
      <c r="BK54" s="24">
        <f>IFERROR(XIRR($F53:BL53,$F1:BL1,0.1),0)</f>
        <v>2.9802322387695314E-9</v>
      </c>
      <c r="BL54" s="24">
        <f>IFERROR(XIRR($F53:BM53,$F1:BM1,0.1),0)</f>
        <v>2.9802322387695314E-9</v>
      </c>
      <c r="BM54" s="24">
        <f>IFERROR(XIRR($F53:BN53,$F1:BN1,0.1),0)</f>
        <v>2.9802322387695314E-9</v>
      </c>
      <c r="BN54" s="24">
        <f>IFERROR(XIRR($F53:BO53,$F1:BO1,0.1),0)</f>
        <v>2.9802322387695314E-9</v>
      </c>
      <c r="BO54" s="24">
        <f>IFERROR(XIRR($F53:BP53,$F1:BP1,0.1),0)</f>
        <v>2.9802322387695314E-9</v>
      </c>
      <c r="BP54" s="24">
        <f>IFERROR(XIRR($F53:BQ53,$F1:BQ1,0.1),0)</f>
        <v>-6.3935425877571117E-2</v>
      </c>
      <c r="BQ54" s="24">
        <f>IFERROR(XIRR($F53:BR53,$F1:BR1,0.1),0)</f>
        <v>-4.1113053262233738E-2</v>
      </c>
      <c r="BR54" s="24">
        <f>IFERROR(XIRR($F53:BS53,$F1:BS1,0.1),0)</f>
        <v>-1.8643455952405932E-2</v>
      </c>
      <c r="BS54" s="24">
        <f>IFERROR(XIRR($F53:BT53,$F1:BT1,0.1),0)</f>
        <v>2.5792390108108519E-3</v>
      </c>
      <c r="BT54" s="24">
        <f>IFERROR(XIRR($F53:BU53,$F1:BU1,0.1),0)</f>
        <v>2.2691807150840765E-2</v>
      </c>
      <c r="BU54" s="24">
        <f>IFERROR(XIRR($F53:BV53,$F1:BV1,0.1),0)</f>
        <v>4.1978618502616888E-2</v>
      </c>
      <c r="BV54" s="24">
        <f>IFERROR(XIRR($F53:BW53,$F1:BW1,0.1),0)</f>
        <v>6.0372212529182429E-2</v>
      </c>
      <c r="BW54" s="24">
        <f>IFERROR(XIRR($F53:BX53,$F1:BX1,0.1),0)</f>
        <v>7.7854439616203322E-2</v>
      </c>
      <c r="BX54" s="24">
        <f>IFERROR(XIRR($F53:BY53,$F1:BY1,0.1),0)</f>
        <v>9.2745038866996768E-2</v>
      </c>
      <c r="BY54" s="24">
        <f>IFERROR(XIRR($F53:BZ53,$F1:BZ1,0.1),0)</f>
        <v>0.10624625086784364</v>
      </c>
      <c r="BZ54" s="24">
        <f>IFERROR(XIRR($F53:CA53,$F1:CA1,0.1),0)</f>
        <v>0.12032542824745177</v>
      </c>
      <c r="CA54" s="24">
        <f>IFERROR(XIRR($F53:CB53,$F1:CB1,0.1),0)</f>
        <v>0.13399423956871034</v>
      </c>
      <c r="CB54" s="24">
        <f>IFERROR(XIRR($F53:CC53,$F1:CC1,0.1),0)</f>
        <v>0.14720360636711127</v>
      </c>
      <c r="CC54" s="24">
        <f>IFERROR(XIRR($F53:CD53,$F1:CD1,0.1),0)</f>
        <v>0.15999098420143135</v>
      </c>
      <c r="CD54" s="24">
        <f>IFERROR(XIRR($F53:CE53,$F1:CE1,0.1),0)</f>
        <v>0.59589615464210521</v>
      </c>
    </row>
    <row r="55" spans="2:83" x14ac:dyDescent="0.2">
      <c r="C55" s="27"/>
      <c r="F55" s="27"/>
      <c r="G55" s="27"/>
    </row>
    <row r="56" spans="2:83" x14ac:dyDescent="0.2">
      <c r="C56" s="27"/>
      <c r="F56" s="27"/>
      <c r="G56" s="27"/>
    </row>
    <row r="59" spans="2:83" s="72" customFormat="1" x14ac:dyDescent="0.2">
      <c r="B59" s="73"/>
    </row>
    <row r="60" spans="2:83" s="72" customFormat="1" x14ac:dyDescent="0.2">
      <c r="B60" s="74"/>
    </row>
    <row r="61" spans="2:83" s="72" customFormat="1" x14ac:dyDescent="0.2">
      <c r="B61" s="74"/>
    </row>
    <row r="62" spans="2:83" s="72" customFormat="1" x14ac:dyDescent="0.2">
      <c r="B62" s="74"/>
    </row>
    <row r="63" spans="2:83" s="72" customFormat="1" x14ac:dyDescent="0.2">
      <c r="B63" s="74"/>
    </row>
    <row r="64" spans="2:83" s="72" customFormat="1" x14ac:dyDescent="0.2">
      <c r="B64" s="74"/>
    </row>
    <row r="65" spans="2:2" s="72" customFormat="1" x14ac:dyDescent="0.2">
      <c r="B65" s="74"/>
    </row>
    <row r="66" spans="2:2" s="72" customFormat="1" x14ac:dyDescent="0.2">
      <c r="B66" s="74"/>
    </row>
    <row r="67" spans="2:2" s="72" customFormat="1" x14ac:dyDescent="0.2">
      <c r="B67" s="74"/>
    </row>
    <row r="68" spans="2:2" s="72" customFormat="1" x14ac:dyDescent="0.2">
      <c r="B68" s="74"/>
    </row>
    <row r="69" spans="2:2" s="72" customFormat="1" x14ac:dyDescent="0.2">
      <c r="B69" s="73"/>
    </row>
    <row r="70" spans="2:2" s="72" customFormat="1" x14ac:dyDescent="0.2">
      <c r="B70" s="74"/>
    </row>
    <row r="71" spans="2:2" s="72" customFormat="1" x14ac:dyDescent="0.2">
      <c r="B71" s="74"/>
    </row>
    <row r="72" spans="2:2" s="72" customFormat="1" x14ac:dyDescent="0.2">
      <c r="B72" s="73"/>
    </row>
    <row r="73" spans="2:2" s="72" customFormat="1" x14ac:dyDescent="0.2">
      <c r="B73" s="75"/>
    </row>
    <row r="74" spans="2:2" s="72" customFormat="1" x14ac:dyDescent="0.2">
      <c r="B74" s="75"/>
    </row>
    <row r="75" spans="2:2" s="72" customFormat="1" x14ac:dyDescent="0.2">
      <c r="B75" s="74"/>
    </row>
    <row r="76" spans="2:2" s="72" customFormat="1" x14ac:dyDescent="0.2">
      <c r="B76" s="73"/>
    </row>
    <row r="77" spans="2:2" s="72" customFormat="1" x14ac:dyDescent="0.2">
      <c r="B77" s="74"/>
    </row>
    <row r="78" spans="2:2" s="72" customFormat="1" x14ac:dyDescent="0.2">
      <c r="B78" s="74"/>
    </row>
    <row r="79" spans="2:2" s="72" customFormat="1" x14ac:dyDescent="0.2">
      <c r="B79" s="74"/>
    </row>
    <row r="80" spans="2:2" s="72" customFormat="1" x14ac:dyDescent="0.2">
      <c r="B80" s="74"/>
    </row>
    <row r="81" spans="2:2" s="72" customFormat="1" x14ac:dyDescent="0.2">
      <c r="B81" s="73"/>
    </row>
    <row r="82" spans="2:2" s="72" customFormat="1" x14ac:dyDescent="0.2">
      <c r="B82" s="73"/>
    </row>
    <row r="83" spans="2:2" s="72" customFormat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 tint="0.59999389629810485"/>
  </sheetPr>
  <dimension ref="A1:DL91"/>
  <sheetViews>
    <sheetView workbookViewId="0">
      <pane xSplit="3" ySplit="5" topLeftCell="D48" activePane="bottomRight" state="frozen"/>
      <selection pane="topRight" activeCell="D1" sqref="D1"/>
      <selection pane="bottomLeft" activeCell="A6" sqref="A6"/>
      <selection pane="bottomRight" activeCell="B48" sqref="B48"/>
    </sheetView>
  </sheetViews>
  <sheetFormatPr defaultColWidth="9.140625" defaultRowHeight="12" outlineLevelRow="1" x14ac:dyDescent="0.2"/>
  <cols>
    <col min="1" max="1" width="8.140625" style="52" bestFit="1" customWidth="1"/>
    <col min="2" max="2" width="49" style="52" customWidth="1"/>
    <col min="3" max="3" width="7.42578125" style="52" customWidth="1"/>
    <col min="4" max="4" width="6.42578125" style="52" bestFit="1" customWidth="1"/>
    <col min="5" max="5" width="6.42578125" style="371" customWidth="1"/>
    <col min="6" max="6" width="7.5703125" style="371" bestFit="1" customWidth="1"/>
    <col min="7" max="12" width="8.140625" style="371" bestFit="1" customWidth="1"/>
    <col min="13" max="44" width="8.85546875" style="371" bestFit="1" customWidth="1"/>
    <col min="45" max="65" width="10.140625" style="371" bestFit="1" customWidth="1"/>
    <col min="66" max="66" width="10.140625" style="52" bestFit="1" customWidth="1"/>
    <col min="67" max="70" width="8.85546875" style="52" hidden="1" customWidth="1"/>
    <col min="71" max="83" width="10.140625" style="52" hidden="1" customWidth="1"/>
    <col min="84" max="116" width="9.140625" style="52" hidden="1" customWidth="1"/>
    <col min="117" max="16384" width="9.140625" style="52"/>
  </cols>
  <sheetData>
    <row r="1" spans="1:116" x14ac:dyDescent="0.2">
      <c r="A1" s="65">
        <f>Dashboard!C44-31</f>
        <v>44621</v>
      </c>
      <c r="B1" s="66"/>
      <c r="C1" s="66"/>
      <c r="D1" s="67"/>
      <c r="E1" s="67">
        <f>DATE(YEAR(F1),MONTH(F1)-1,DAY(F1))</f>
        <v>44593</v>
      </c>
      <c r="F1" s="67">
        <f>A1</f>
        <v>44621</v>
      </c>
      <c r="G1" s="67">
        <f t="shared" ref="G1:BM1" si="0">DATE(YEAR(F1),MONTH(F1)+1,DAY(F1))</f>
        <v>44652</v>
      </c>
      <c r="H1" s="67">
        <f t="shared" si="0"/>
        <v>44682</v>
      </c>
      <c r="I1" s="67">
        <f t="shared" si="0"/>
        <v>44713</v>
      </c>
      <c r="J1" s="67">
        <f t="shared" si="0"/>
        <v>44743</v>
      </c>
      <c r="K1" s="67">
        <f t="shared" si="0"/>
        <v>44774</v>
      </c>
      <c r="L1" s="67">
        <f t="shared" si="0"/>
        <v>44805</v>
      </c>
      <c r="M1" s="67">
        <f t="shared" si="0"/>
        <v>44835</v>
      </c>
      <c r="N1" s="67">
        <f t="shared" si="0"/>
        <v>44866</v>
      </c>
      <c r="O1" s="67">
        <f t="shared" si="0"/>
        <v>44896</v>
      </c>
      <c r="P1" s="67">
        <f t="shared" si="0"/>
        <v>44927</v>
      </c>
      <c r="Q1" s="67">
        <f t="shared" si="0"/>
        <v>44958</v>
      </c>
      <c r="R1" s="67">
        <f t="shared" si="0"/>
        <v>44986</v>
      </c>
      <c r="S1" s="67">
        <f t="shared" si="0"/>
        <v>45017</v>
      </c>
      <c r="T1" s="67">
        <f t="shared" si="0"/>
        <v>45047</v>
      </c>
      <c r="U1" s="67">
        <f t="shared" si="0"/>
        <v>45078</v>
      </c>
      <c r="V1" s="67">
        <f t="shared" si="0"/>
        <v>45108</v>
      </c>
      <c r="W1" s="67">
        <f t="shared" si="0"/>
        <v>45139</v>
      </c>
      <c r="X1" s="67">
        <f t="shared" si="0"/>
        <v>45170</v>
      </c>
      <c r="Y1" s="67">
        <f t="shared" si="0"/>
        <v>45200</v>
      </c>
      <c r="Z1" s="67">
        <f t="shared" si="0"/>
        <v>45231</v>
      </c>
      <c r="AA1" s="67">
        <f t="shared" si="0"/>
        <v>45261</v>
      </c>
      <c r="AB1" s="67">
        <f t="shared" si="0"/>
        <v>45292</v>
      </c>
      <c r="AC1" s="67">
        <f t="shared" si="0"/>
        <v>45323</v>
      </c>
      <c r="AD1" s="67">
        <f t="shared" si="0"/>
        <v>45352</v>
      </c>
      <c r="AE1" s="67">
        <f t="shared" si="0"/>
        <v>45383</v>
      </c>
      <c r="AF1" s="67">
        <f t="shared" si="0"/>
        <v>45413</v>
      </c>
      <c r="AG1" s="67">
        <f t="shared" si="0"/>
        <v>45444</v>
      </c>
      <c r="AH1" s="67">
        <f t="shared" si="0"/>
        <v>45474</v>
      </c>
      <c r="AI1" s="67">
        <f t="shared" si="0"/>
        <v>45505</v>
      </c>
      <c r="AJ1" s="67">
        <f t="shared" si="0"/>
        <v>45536</v>
      </c>
      <c r="AK1" s="67">
        <f t="shared" si="0"/>
        <v>45566</v>
      </c>
      <c r="AL1" s="67">
        <f t="shared" si="0"/>
        <v>45597</v>
      </c>
      <c r="AM1" s="67">
        <f t="shared" si="0"/>
        <v>45627</v>
      </c>
      <c r="AN1" s="67">
        <f t="shared" si="0"/>
        <v>45658</v>
      </c>
      <c r="AO1" s="67">
        <f t="shared" si="0"/>
        <v>45689</v>
      </c>
      <c r="AP1" s="67">
        <f t="shared" si="0"/>
        <v>45717</v>
      </c>
      <c r="AQ1" s="67">
        <f t="shared" si="0"/>
        <v>45748</v>
      </c>
      <c r="AR1" s="67">
        <f t="shared" si="0"/>
        <v>45778</v>
      </c>
      <c r="AS1" s="67">
        <f t="shared" si="0"/>
        <v>45809</v>
      </c>
      <c r="AT1" s="67">
        <f t="shared" si="0"/>
        <v>45839</v>
      </c>
      <c r="AU1" s="67">
        <f t="shared" si="0"/>
        <v>45870</v>
      </c>
      <c r="AV1" s="67">
        <f t="shared" si="0"/>
        <v>45901</v>
      </c>
      <c r="AW1" s="67">
        <f t="shared" si="0"/>
        <v>45931</v>
      </c>
      <c r="AX1" s="67">
        <f t="shared" si="0"/>
        <v>45962</v>
      </c>
      <c r="AY1" s="67">
        <f t="shared" si="0"/>
        <v>45992</v>
      </c>
      <c r="AZ1" s="67">
        <f t="shared" si="0"/>
        <v>46023</v>
      </c>
      <c r="BA1" s="67">
        <f t="shared" si="0"/>
        <v>46054</v>
      </c>
      <c r="BB1" s="67">
        <f t="shared" si="0"/>
        <v>46082</v>
      </c>
      <c r="BC1" s="67">
        <f t="shared" si="0"/>
        <v>46113</v>
      </c>
      <c r="BD1" s="67">
        <f t="shared" si="0"/>
        <v>46143</v>
      </c>
      <c r="BE1" s="67">
        <f t="shared" si="0"/>
        <v>46174</v>
      </c>
      <c r="BF1" s="67">
        <f t="shared" si="0"/>
        <v>46204</v>
      </c>
      <c r="BG1" s="67">
        <f t="shared" si="0"/>
        <v>46235</v>
      </c>
      <c r="BH1" s="67">
        <f t="shared" si="0"/>
        <v>46266</v>
      </c>
      <c r="BI1" s="67">
        <f t="shared" si="0"/>
        <v>46296</v>
      </c>
      <c r="BJ1" s="67">
        <f t="shared" si="0"/>
        <v>46327</v>
      </c>
      <c r="BK1" s="67">
        <f t="shared" si="0"/>
        <v>46357</v>
      </c>
      <c r="BL1" s="67">
        <f t="shared" si="0"/>
        <v>46388</v>
      </c>
      <c r="BM1" s="67">
        <f t="shared" si="0"/>
        <v>46419</v>
      </c>
      <c r="BN1" s="67">
        <f t="shared" ref="BN1" si="1">DATE(YEAR(BM1),MONTH(BM1)+1,DAY(BM1))</f>
        <v>46447</v>
      </c>
      <c r="BO1" s="67">
        <f t="shared" ref="BO1" si="2">DATE(YEAR(BN1),MONTH(BN1)+1,DAY(BN1))</f>
        <v>46478</v>
      </c>
      <c r="BP1" s="67">
        <f t="shared" ref="BP1" si="3">DATE(YEAR(BO1),MONTH(BO1)+1,DAY(BO1))</f>
        <v>46508</v>
      </c>
      <c r="BQ1" s="67">
        <f t="shared" ref="BQ1" si="4">DATE(YEAR(BP1),MONTH(BP1)+1,DAY(BP1))</f>
        <v>46539</v>
      </c>
      <c r="BR1" s="67">
        <f t="shared" ref="BR1" si="5">DATE(YEAR(BQ1),MONTH(BQ1)+1,DAY(BQ1))</f>
        <v>46569</v>
      </c>
      <c r="BS1" s="67">
        <f t="shared" ref="BS1" si="6">DATE(YEAR(BR1),MONTH(BR1)+1,DAY(BR1))</f>
        <v>46600</v>
      </c>
      <c r="BT1" s="67">
        <f t="shared" ref="BT1" si="7">DATE(YEAR(BS1),MONTH(BS1)+1,DAY(BS1))</f>
        <v>46631</v>
      </c>
      <c r="BU1" s="67">
        <f t="shared" ref="BU1" si="8">DATE(YEAR(BT1),MONTH(BT1)+1,DAY(BT1))</f>
        <v>46661</v>
      </c>
      <c r="BV1" s="67">
        <f t="shared" ref="BV1" si="9">DATE(YEAR(BU1),MONTH(BU1)+1,DAY(BU1))</f>
        <v>46692</v>
      </c>
      <c r="BW1" s="67">
        <f t="shared" ref="BW1" si="10">DATE(YEAR(BV1),MONTH(BV1)+1,DAY(BV1))</f>
        <v>46722</v>
      </c>
      <c r="BX1" s="67">
        <f t="shared" ref="BX1" si="11">DATE(YEAR(BW1),MONTH(BW1)+1,DAY(BW1))</f>
        <v>46753</v>
      </c>
      <c r="BY1" s="67">
        <f t="shared" ref="BY1" si="12">DATE(YEAR(BX1),MONTH(BX1)+1,DAY(BX1))</f>
        <v>46784</v>
      </c>
      <c r="BZ1" s="67">
        <f t="shared" ref="BZ1" si="13">DATE(YEAR(BY1),MONTH(BY1)+1,DAY(BY1))</f>
        <v>46813</v>
      </c>
      <c r="CA1" s="67">
        <f t="shared" ref="CA1" si="14">DATE(YEAR(BZ1),MONTH(BZ1)+1,DAY(BZ1))</f>
        <v>46844</v>
      </c>
      <c r="CB1" s="67">
        <f t="shared" ref="CB1" si="15">DATE(YEAR(CA1),MONTH(CA1)+1,DAY(CA1))</f>
        <v>46874</v>
      </c>
      <c r="CC1" s="67">
        <f t="shared" ref="CC1" si="16">DATE(YEAR(CB1),MONTH(CB1)+1,DAY(CB1))</f>
        <v>46905</v>
      </c>
      <c r="CD1" s="67">
        <f t="shared" ref="CD1" si="17">DATE(YEAR(CC1),MONTH(CC1)+1,DAY(CC1))</f>
        <v>46935</v>
      </c>
      <c r="CE1" s="67">
        <f t="shared" ref="CE1" si="18">DATE(YEAR(CD1),MONTH(CD1)+1,DAY(CD1))</f>
        <v>46966</v>
      </c>
      <c r="CF1" s="67">
        <f t="shared" ref="CF1" si="19">DATE(YEAR(CE1),MONTH(CE1)+1,DAY(CE1))</f>
        <v>46997</v>
      </c>
      <c r="CG1" s="67">
        <f t="shared" ref="CG1" si="20">DATE(YEAR(CF1),MONTH(CF1)+1,DAY(CF1))</f>
        <v>47027</v>
      </c>
      <c r="CH1" s="67">
        <f t="shared" ref="CH1" si="21">DATE(YEAR(CG1),MONTH(CG1)+1,DAY(CG1))</f>
        <v>47058</v>
      </c>
      <c r="CI1" s="67">
        <f t="shared" ref="CI1" si="22">DATE(YEAR(CH1),MONTH(CH1)+1,DAY(CH1))</f>
        <v>47088</v>
      </c>
      <c r="CJ1" s="67">
        <f t="shared" ref="CJ1" si="23">DATE(YEAR(CI1),MONTH(CI1)+1,DAY(CI1))</f>
        <v>47119</v>
      </c>
      <c r="CK1" s="67">
        <f t="shared" ref="CK1" si="24">DATE(YEAR(CJ1),MONTH(CJ1)+1,DAY(CJ1))</f>
        <v>47150</v>
      </c>
      <c r="CL1" s="67">
        <f t="shared" ref="CL1" si="25">DATE(YEAR(CK1),MONTH(CK1)+1,DAY(CK1))</f>
        <v>47178</v>
      </c>
      <c r="CM1" s="67">
        <f t="shared" ref="CM1" si="26">DATE(YEAR(CL1),MONTH(CL1)+1,DAY(CL1))</f>
        <v>47209</v>
      </c>
      <c r="CN1" s="67">
        <f t="shared" ref="CN1" si="27">DATE(YEAR(CM1),MONTH(CM1)+1,DAY(CM1))</f>
        <v>47239</v>
      </c>
      <c r="CO1" s="67">
        <f t="shared" ref="CO1" si="28">DATE(YEAR(CN1),MONTH(CN1)+1,DAY(CN1))</f>
        <v>47270</v>
      </c>
      <c r="CP1" s="67">
        <f t="shared" ref="CP1" si="29">DATE(YEAR(CO1),MONTH(CO1)+1,DAY(CO1))</f>
        <v>47300</v>
      </c>
      <c r="CQ1" s="67">
        <f t="shared" ref="CQ1" si="30">DATE(YEAR(CP1),MONTH(CP1)+1,DAY(CP1))</f>
        <v>47331</v>
      </c>
      <c r="CR1" s="67">
        <f t="shared" ref="CR1" si="31">DATE(YEAR(CQ1),MONTH(CQ1)+1,DAY(CQ1))</f>
        <v>47362</v>
      </c>
      <c r="CS1" s="67">
        <f t="shared" ref="CS1" si="32">DATE(YEAR(CR1),MONTH(CR1)+1,DAY(CR1))</f>
        <v>47392</v>
      </c>
      <c r="CT1" s="67">
        <f t="shared" ref="CT1" si="33">DATE(YEAR(CS1),MONTH(CS1)+1,DAY(CS1))</f>
        <v>47423</v>
      </c>
      <c r="CU1" s="67">
        <f t="shared" ref="CU1" si="34">DATE(YEAR(CT1),MONTH(CT1)+1,DAY(CT1))</f>
        <v>47453</v>
      </c>
      <c r="CV1" s="67">
        <f t="shared" ref="CV1" si="35">DATE(YEAR(CU1),MONTH(CU1)+1,DAY(CU1))</f>
        <v>47484</v>
      </c>
      <c r="CW1" s="67">
        <f t="shared" ref="CW1" si="36">DATE(YEAR(CV1),MONTH(CV1)+1,DAY(CV1))</f>
        <v>47515</v>
      </c>
      <c r="CX1" s="67">
        <f t="shared" ref="CX1" si="37">DATE(YEAR(CW1),MONTH(CW1)+1,DAY(CW1))</f>
        <v>47543</v>
      </c>
      <c r="CY1" s="67">
        <f t="shared" ref="CY1" si="38">DATE(YEAR(CX1),MONTH(CX1)+1,DAY(CX1))</f>
        <v>47574</v>
      </c>
      <c r="CZ1" s="67">
        <f t="shared" ref="CZ1" si="39">DATE(YEAR(CY1),MONTH(CY1)+1,DAY(CY1))</f>
        <v>47604</v>
      </c>
      <c r="DA1" s="67">
        <f t="shared" ref="DA1" si="40">DATE(YEAR(CZ1),MONTH(CZ1)+1,DAY(CZ1))</f>
        <v>47635</v>
      </c>
      <c r="DB1" s="67">
        <f t="shared" ref="DB1" si="41">DATE(YEAR(DA1),MONTH(DA1)+1,DAY(DA1))</f>
        <v>47665</v>
      </c>
      <c r="DC1" s="67">
        <f t="shared" ref="DC1" si="42">DATE(YEAR(DB1),MONTH(DB1)+1,DAY(DB1))</f>
        <v>47696</v>
      </c>
      <c r="DD1" s="67">
        <f t="shared" ref="DD1" si="43">DATE(YEAR(DC1),MONTH(DC1)+1,DAY(DC1))</f>
        <v>47727</v>
      </c>
      <c r="DE1" s="67">
        <f t="shared" ref="DE1" si="44">DATE(YEAR(DD1),MONTH(DD1)+1,DAY(DD1))</f>
        <v>47757</v>
      </c>
      <c r="DF1" s="67">
        <f t="shared" ref="DF1" si="45">DATE(YEAR(DE1),MONTH(DE1)+1,DAY(DE1))</f>
        <v>47788</v>
      </c>
      <c r="DG1" s="67">
        <f t="shared" ref="DG1" si="46">DATE(YEAR(DF1),MONTH(DF1)+1,DAY(DF1))</f>
        <v>47818</v>
      </c>
      <c r="DH1" s="67">
        <f t="shared" ref="DH1" si="47">DATE(YEAR(DG1),MONTH(DG1)+1,DAY(DG1))</f>
        <v>47849</v>
      </c>
      <c r="DI1" s="67">
        <f t="shared" ref="DI1" si="48">DATE(YEAR(DH1),MONTH(DH1)+1,DAY(DH1))</f>
        <v>47880</v>
      </c>
      <c r="DJ1" s="67">
        <f t="shared" ref="DJ1" si="49">DATE(YEAR(DI1),MONTH(DI1)+1,DAY(DI1))</f>
        <v>47908</v>
      </c>
      <c r="DK1" s="67">
        <f t="shared" ref="DK1" si="50">DATE(YEAR(DJ1),MONTH(DJ1)+1,DAY(DJ1))</f>
        <v>47939</v>
      </c>
      <c r="DL1" s="67">
        <f t="shared" ref="DL1" si="51">DATE(YEAR(DK1),MONTH(DK1)+1,DAY(DK1))</f>
        <v>47969</v>
      </c>
    </row>
    <row r="2" spans="1:116" x14ac:dyDescent="0.2">
      <c r="B2" s="42" t="s">
        <v>78</v>
      </c>
      <c r="E2" s="53">
        <f>YEAR(E1)</f>
        <v>2022</v>
      </c>
      <c r="F2" s="53">
        <f t="shared" ref="F2:BM2" si="52">YEAR(F1)</f>
        <v>2022</v>
      </c>
      <c r="G2" s="53">
        <f t="shared" si="52"/>
        <v>2022</v>
      </c>
      <c r="H2" s="53">
        <f t="shared" si="52"/>
        <v>2022</v>
      </c>
      <c r="I2" s="53">
        <f t="shared" si="52"/>
        <v>2022</v>
      </c>
      <c r="J2" s="53">
        <f t="shared" si="52"/>
        <v>2022</v>
      </c>
      <c r="K2" s="53">
        <f t="shared" si="52"/>
        <v>2022</v>
      </c>
      <c r="L2" s="53">
        <f t="shared" si="52"/>
        <v>2022</v>
      </c>
      <c r="M2" s="53">
        <f t="shared" si="52"/>
        <v>2022</v>
      </c>
      <c r="N2" s="53">
        <f t="shared" si="52"/>
        <v>2022</v>
      </c>
      <c r="O2" s="53">
        <f t="shared" si="52"/>
        <v>2022</v>
      </c>
      <c r="P2" s="53">
        <f t="shared" si="52"/>
        <v>2023</v>
      </c>
      <c r="Q2" s="53">
        <f t="shared" si="52"/>
        <v>2023</v>
      </c>
      <c r="R2" s="53">
        <f t="shared" si="52"/>
        <v>2023</v>
      </c>
      <c r="S2" s="53">
        <f t="shared" si="52"/>
        <v>2023</v>
      </c>
      <c r="T2" s="53">
        <f t="shared" si="52"/>
        <v>2023</v>
      </c>
      <c r="U2" s="53">
        <f t="shared" si="52"/>
        <v>2023</v>
      </c>
      <c r="V2" s="53">
        <f t="shared" si="52"/>
        <v>2023</v>
      </c>
      <c r="W2" s="53">
        <f t="shared" si="52"/>
        <v>2023</v>
      </c>
      <c r="X2" s="53">
        <f t="shared" si="52"/>
        <v>2023</v>
      </c>
      <c r="Y2" s="53">
        <f t="shared" si="52"/>
        <v>2023</v>
      </c>
      <c r="Z2" s="53">
        <f t="shared" si="52"/>
        <v>2023</v>
      </c>
      <c r="AA2" s="53">
        <f t="shared" si="52"/>
        <v>2023</v>
      </c>
      <c r="AB2" s="53">
        <f t="shared" si="52"/>
        <v>2024</v>
      </c>
      <c r="AC2" s="53">
        <f t="shared" si="52"/>
        <v>2024</v>
      </c>
      <c r="AD2" s="53">
        <f t="shared" si="52"/>
        <v>2024</v>
      </c>
      <c r="AE2" s="53">
        <f t="shared" si="52"/>
        <v>2024</v>
      </c>
      <c r="AF2" s="53">
        <f t="shared" si="52"/>
        <v>2024</v>
      </c>
      <c r="AG2" s="53">
        <f t="shared" si="52"/>
        <v>2024</v>
      </c>
      <c r="AH2" s="53">
        <f t="shared" si="52"/>
        <v>2024</v>
      </c>
      <c r="AI2" s="53">
        <f t="shared" si="52"/>
        <v>2024</v>
      </c>
      <c r="AJ2" s="53">
        <f t="shared" si="52"/>
        <v>2024</v>
      </c>
      <c r="AK2" s="53">
        <f t="shared" si="52"/>
        <v>2024</v>
      </c>
      <c r="AL2" s="53">
        <f t="shared" si="52"/>
        <v>2024</v>
      </c>
      <c r="AM2" s="53">
        <f t="shared" si="52"/>
        <v>2024</v>
      </c>
      <c r="AN2" s="53">
        <f t="shared" si="52"/>
        <v>2025</v>
      </c>
      <c r="AO2" s="53">
        <f t="shared" si="52"/>
        <v>2025</v>
      </c>
      <c r="AP2" s="53">
        <f t="shared" si="52"/>
        <v>2025</v>
      </c>
      <c r="AQ2" s="53">
        <f t="shared" si="52"/>
        <v>2025</v>
      </c>
      <c r="AR2" s="53">
        <f t="shared" si="52"/>
        <v>2025</v>
      </c>
      <c r="AS2" s="53">
        <f t="shared" si="52"/>
        <v>2025</v>
      </c>
      <c r="AT2" s="53">
        <f t="shared" si="52"/>
        <v>2025</v>
      </c>
      <c r="AU2" s="53">
        <f t="shared" si="52"/>
        <v>2025</v>
      </c>
      <c r="AV2" s="53">
        <f t="shared" si="52"/>
        <v>2025</v>
      </c>
      <c r="AW2" s="53">
        <f t="shared" si="52"/>
        <v>2025</v>
      </c>
      <c r="AX2" s="53">
        <f t="shared" si="52"/>
        <v>2025</v>
      </c>
      <c r="AY2" s="53">
        <f t="shared" si="52"/>
        <v>2025</v>
      </c>
      <c r="AZ2" s="53">
        <f t="shared" si="52"/>
        <v>2026</v>
      </c>
      <c r="BA2" s="53">
        <f t="shared" si="52"/>
        <v>2026</v>
      </c>
      <c r="BB2" s="53">
        <f t="shared" si="52"/>
        <v>2026</v>
      </c>
      <c r="BC2" s="53">
        <f t="shared" si="52"/>
        <v>2026</v>
      </c>
      <c r="BD2" s="53">
        <f t="shared" si="52"/>
        <v>2026</v>
      </c>
      <c r="BE2" s="53">
        <f t="shared" si="52"/>
        <v>2026</v>
      </c>
      <c r="BF2" s="53">
        <f t="shared" si="52"/>
        <v>2026</v>
      </c>
      <c r="BG2" s="53">
        <f t="shared" si="52"/>
        <v>2026</v>
      </c>
      <c r="BH2" s="53">
        <f t="shared" si="52"/>
        <v>2026</v>
      </c>
      <c r="BI2" s="53">
        <f t="shared" si="52"/>
        <v>2026</v>
      </c>
      <c r="BJ2" s="53">
        <f t="shared" si="52"/>
        <v>2026</v>
      </c>
      <c r="BK2" s="53">
        <f t="shared" si="52"/>
        <v>2026</v>
      </c>
      <c r="BL2" s="53">
        <f t="shared" si="52"/>
        <v>2027</v>
      </c>
      <c r="BM2" s="53">
        <f t="shared" si="52"/>
        <v>2027</v>
      </c>
      <c r="BN2" s="53">
        <f t="shared" ref="BN2:CS2" si="53">YEAR(BN1)</f>
        <v>2027</v>
      </c>
      <c r="BO2" s="53">
        <f t="shared" si="53"/>
        <v>2027</v>
      </c>
      <c r="BP2" s="53">
        <f t="shared" si="53"/>
        <v>2027</v>
      </c>
      <c r="BQ2" s="53">
        <f t="shared" si="53"/>
        <v>2027</v>
      </c>
      <c r="BR2" s="53">
        <f t="shared" si="53"/>
        <v>2027</v>
      </c>
      <c r="BS2" s="53">
        <f t="shared" si="53"/>
        <v>2027</v>
      </c>
      <c r="BT2" s="53">
        <f t="shared" si="53"/>
        <v>2027</v>
      </c>
      <c r="BU2" s="53">
        <f t="shared" si="53"/>
        <v>2027</v>
      </c>
      <c r="BV2" s="53">
        <f t="shared" si="53"/>
        <v>2027</v>
      </c>
      <c r="BW2" s="53">
        <f t="shared" si="53"/>
        <v>2027</v>
      </c>
      <c r="BX2" s="53">
        <f t="shared" si="53"/>
        <v>2028</v>
      </c>
      <c r="BY2" s="53">
        <f t="shared" si="53"/>
        <v>2028</v>
      </c>
      <c r="BZ2" s="53">
        <f t="shared" si="53"/>
        <v>2028</v>
      </c>
      <c r="CA2" s="53">
        <f t="shared" si="53"/>
        <v>2028</v>
      </c>
      <c r="CB2" s="53">
        <f t="shared" si="53"/>
        <v>2028</v>
      </c>
      <c r="CC2" s="53">
        <f t="shared" si="53"/>
        <v>2028</v>
      </c>
      <c r="CD2" s="53">
        <f t="shared" si="53"/>
        <v>2028</v>
      </c>
      <c r="CE2" s="53">
        <f t="shared" si="53"/>
        <v>2028</v>
      </c>
      <c r="CF2" s="53">
        <f t="shared" si="53"/>
        <v>2028</v>
      </c>
      <c r="CG2" s="53">
        <f t="shared" si="53"/>
        <v>2028</v>
      </c>
      <c r="CH2" s="53">
        <f t="shared" si="53"/>
        <v>2028</v>
      </c>
      <c r="CI2" s="53">
        <f t="shared" si="53"/>
        <v>2028</v>
      </c>
      <c r="CJ2" s="53">
        <f t="shared" si="53"/>
        <v>2029</v>
      </c>
      <c r="CK2" s="53">
        <f t="shared" si="53"/>
        <v>2029</v>
      </c>
      <c r="CL2" s="53">
        <f t="shared" si="53"/>
        <v>2029</v>
      </c>
      <c r="CM2" s="53">
        <f t="shared" si="53"/>
        <v>2029</v>
      </c>
      <c r="CN2" s="53">
        <f t="shared" si="53"/>
        <v>2029</v>
      </c>
      <c r="CO2" s="53">
        <f t="shared" si="53"/>
        <v>2029</v>
      </c>
      <c r="CP2" s="53">
        <f t="shared" si="53"/>
        <v>2029</v>
      </c>
      <c r="CQ2" s="53">
        <f t="shared" si="53"/>
        <v>2029</v>
      </c>
      <c r="CR2" s="53">
        <f t="shared" si="53"/>
        <v>2029</v>
      </c>
      <c r="CS2" s="53">
        <f t="shared" si="53"/>
        <v>2029</v>
      </c>
      <c r="CT2" s="53">
        <f t="shared" ref="CT2:DL2" si="54">YEAR(CT1)</f>
        <v>2029</v>
      </c>
      <c r="CU2" s="53">
        <f t="shared" si="54"/>
        <v>2029</v>
      </c>
      <c r="CV2" s="53">
        <f t="shared" si="54"/>
        <v>2030</v>
      </c>
      <c r="CW2" s="53">
        <f t="shared" si="54"/>
        <v>2030</v>
      </c>
      <c r="CX2" s="53">
        <f t="shared" si="54"/>
        <v>2030</v>
      </c>
      <c r="CY2" s="53">
        <f t="shared" si="54"/>
        <v>2030</v>
      </c>
      <c r="CZ2" s="53">
        <f t="shared" si="54"/>
        <v>2030</v>
      </c>
      <c r="DA2" s="53">
        <f t="shared" si="54"/>
        <v>2030</v>
      </c>
      <c r="DB2" s="53">
        <f t="shared" si="54"/>
        <v>2030</v>
      </c>
      <c r="DC2" s="53">
        <f t="shared" si="54"/>
        <v>2030</v>
      </c>
      <c r="DD2" s="53">
        <f t="shared" si="54"/>
        <v>2030</v>
      </c>
      <c r="DE2" s="53">
        <f t="shared" si="54"/>
        <v>2030</v>
      </c>
      <c r="DF2" s="53">
        <f t="shared" si="54"/>
        <v>2030</v>
      </c>
      <c r="DG2" s="53">
        <f t="shared" si="54"/>
        <v>2030</v>
      </c>
      <c r="DH2" s="53">
        <f t="shared" si="54"/>
        <v>2031</v>
      </c>
      <c r="DI2" s="53">
        <f t="shared" si="54"/>
        <v>2031</v>
      </c>
      <c r="DJ2" s="53">
        <f t="shared" si="54"/>
        <v>2031</v>
      </c>
      <c r="DK2" s="53">
        <f t="shared" si="54"/>
        <v>2031</v>
      </c>
      <c r="DL2" s="53">
        <f t="shared" si="54"/>
        <v>2031</v>
      </c>
    </row>
    <row r="3" spans="1:116" x14ac:dyDescent="0.2">
      <c r="B3" s="42" t="s">
        <v>79</v>
      </c>
      <c r="D3" s="42"/>
      <c r="E3" s="54"/>
      <c r="F3" s="68">
        <f>ROUNDUP(F4/12,0)</f>
        <v>1</v>
      </c>
      <c r="G3" s="68">
        <f t="shared" ref="G3:BR3" si="55">ROUNDUP(G4/12,0)</f>
        <v>1</v>
      </c>
      <c r="H3" s="68">
        <f>ROUNDUP(H4/12,0)</f>
        <v>1</v>
      </c>
      <c r="I3" s="68">
        <f t="shared" si="55"/>
        <v>1</v>
      </c>
      <c r="J3" s="68">
        <f t="shared" si="55"/>
        <v>1</v>
      </c>
      <c r="K3" s="68">
        <f t="shared" si="55"/>
        <v>1</v>
      </c>
      <c r="L3" s="68">
        <f t="shared" si="55"/>
        <v>1</v>
      </c>
      <c r="M3" s="68">
        <f t="shared" si="55"/>
        <v>1</v>
      </c>
      <c r="N3" s="68">
        <f t="shared" si="55"/>
        <v>1</v>
      </c>
      <c r="O3" s="68">
        <f t="shared" si="55"/>
        <v>1</v>
      </c>
      <c r="P3" s="68">
        <f t="shared" si="55"/>
        <v>1</v>
      </c>
      <c r="Q3" s="68">
        <f t="shared" si="55"/>
        <v>1</v>
      </c>
      <c r="R3" s="68">
        <f t="shared" si="55"/>
        <v>2</v>
      </c>
      <c r="S3" s="68">
        <f t="shared" si="55"/>
        <v>2</v>
      </c>
      <c r="T3" s="68">
        <f t="shared" si="55"/>
        <v>2</v>
      </c>
      <c r="U3" s="68">
        <f t="shared" si="55"/>
        <v>2</v>
      </c>
      <c r="V3" s="68">
        <f t="shared" si="55"/>
        <v>2</v>
      </c>
      <c r="W3" s="68">
        <f t="shared" si="55"/>
        <v>2</v>
      </c>
      <c r="X3" s="68">
        <f t="shared" si="55"/>
        <v>2</v>
      </c>
      <c r="Y3" s="68">
        <f t="shared" si="55"/>
        <v>2</v>
      </c>
      <c r="Z3" s="68">
        <f t="shared" si="55"/>
        <v>2</v>
      </c>
      <c r="AA3" s="68">
        <f t="shared" si="55"/>
        <v>2</v>
      </c>
      <c r="AB3" s="68">
        <f t="shared" si="55"/>
        <v>2</v>
      </c>
      <c r="AC3" s="68">
        <f t="shared" si="55"/>
        <v>2</v>
      </c>
      <c r="AD3" s="68">
        <f t="shared" si="55"/>
        <v>3</v>
      </c>
      <c r="AE3" s="68">
        <f t="shared" si="55"/>
        <v>3</v>
      </c>
      <c r="AF3" s="68">
        <f t="shared" si="55"/>
        <v>3</v>
      </c>
      <c r="AG3" s="68">
        <f t="shared" si="55"/>
        <v>3</v>
      </c>
      <c r="AH3" s="68">
        <f t="shared" si="55"/>
        <v>3</v>
      </c>
      <c r="AI3" s="68">
        <f t="shared" si="55"/>
        <v>3</v>
      </c>
      <c r="AJ3" s="68">
        <f t="shared" si="55"/>
        <v>3</v>
      </c>
      <c r="AK3" s="68">
        <f t="shared" si="55"/>
        <v>3</v>
      </c>
      <c r="AL3" s="68">
        <f t="shared" si="55"/>
        <v>3</v>
      </c>
      <c r="AM3" s="68">
        <f t="shared" si="55"/>
        <v>3</v>
      </c>
      <c r="AN3" s="68">
        <f t="shared" si="55"/>
        <v>3</v>
      </c>
      <c r="AO3" s="68">
        <f t="shared" si="55"/>
        <v>3</v>
      </c>
      <c r="AP3" s="68">
        <f t="shared" si="55"/>
        <v>4</v>
      </c>
      <c r="AQ3" s="68">
        <f t="shared" si="55"/>
        <v>4</v>
      </c>
      <c r="AR3" s="68">
        <f t="shared" si="55"/>
        <v>4</v>
      </c>
      <c r="AS3" s="68">
        <f t="shared" si="55"/>
        <v>4</v>
      </c>
      <c r="AT3" s="68">
        <f t="shared" si="55"/>
        <v>4</v>
      </c>
      <c r="AU3" s="68">
        <f t="shared" si="55"/>
        <v>4</v>
      </c>
      <c r="AV3" s="68">
        <f t="shared" si="55"/>
        <v>4</v>
      </c>
      <c r="AW3" s="68">
        <f t="shared" si="55"/>
        <v>4</v>
      </c>
      <c r="AX3" s="68">
        <f t="shared" si="55"/>
        <v>4</v>
      </c>
      <c r="AY3" s="68">
        <f t="shared" si="55"/>
        <v>4</v>
      </c>
      <c r="AZ3" s="68">
        <f t="shared" si="55"/>
        <v>4</v>
      </c>
      <c r="BA3" s="68">
        <f t="shared" si="55"/>
        <v>4</v>
      </c>
      <c r="BB3" s="68">
        <f t="shared" si="55"/>
        <v>5</v>
      </c>
      <c r="BC3" s="68">
        <f t="shared" si="55"/>
        <v>5</v>
      </c>
      <c r="BD3" s="68">
        <f t="shared" si="55"/>
        <v>5</v>
      </c>
      <c r="BE3" s="68">
        <f t="shared" si="55"/>
        <v>5</v>
      </c>
      <c r="BF3" s="68">
        <f t="shared" si="55"/>
        <v>5</v>
      </c>
      <c r="BG3" s="68">
        <f t="shared" si="55"/>
        <v>5</v>
      </c>
      <c r="BH3" s="68">
        <f t="shared" si="55"/>
        <v>5</v>
      </c>
      <c r="BI3" s="68">
        <f t="shared" si="55"/>
        <v>5</v>
      </c>
      <c r="BJ3" s="68">
        <f t="shared" si="55"/>
        <v>5</v>
      </c>
      <c r="BK3" s="68">
        <f t="shared" si="55"/>
        <v>5</v>
      </c>
      <c r="BL3" s="68">
        <f t="shared" si="55"/>
        <v>5</v>
      </c>
      <c r="BM3" s="68">
        <f t="shared" si="55"/>
        <v>5</v>
      </c>
      <c r="BN3" s="68">
        <f t="shared" si="55"/>
        <v>6</v>
      </c>
      <c r="BO3" s="68">
        <f t="shared" si="55"/>
        <v>6</v>
      </c>
      <c r="BP3" s="68">
        <f t="shared" si="55"/>
        <v>6</v>
      </c>
      <c r="BQ3" s="68">
        <f t="shared" si="55"/>
        <v>6</v>
      </c>
      <c r="BR3" s="68">
        <f t="shared" si="55"/>
        <v>6</v>
      </c>
      <c r="BS3" s="68">
        <f t="shared" ref="BS3:DL3" si="56">ROUNDUP(BS4/12,0)</f>
        <v>6</v>
      </c>
      <c r="BT3" s="68">
        <f t="shared" si="56"/>
        <v>6</v>
      </c>
      <c r="BU3" s="68">
        <f t="shared" si="56"/>
        <v>6</v>
      </c>
      <c r="BV3" s="68">
        <f t="shared" si="56"/>
        <v>6</v>
      </c>
      <c r="BW3" s="68">
        <f t="shared" si="56"/>
        <v>6</v>
      </c>
      <c r="BX3" s="68">
        <f t="shared" si="56"/>
        <v>6</v>
      </c>
      <c r="BY3" s="68">
        <f t="shared" si="56"/>
        <v>6</v>
      </c>
      <c r="BZ3" s="68">
        <f t="shared" si="56"/>
        <v>7</v>
      </c>
      <c r="CA3" s="68">
        <f t="shared" si="56"/>
        <v>7</v>
      </c>
      <c r="CB3" s="68">
        <f t="shared" si="56"/>
        <v>7</v>
      </c>
      <c r="CC3" s="68">
        <f t="shared" si="56"/>
        <v>7</v>
      </c>
      <c r="CD3" s="68">
        <f t="shared" si="56"/>
        <v>7</v>
      </c>
      <c r="CE3" s="68">
        <f t="shared" si="56"/>
        <v>7</v>
      </c>
      <c r="CF3" s="68">
        <f t="shared" si="56"/>
        <v>7</v>
      </c>
      <c r="CG3" s="68">
        <f t="shared" si="56"/>
        <v>7</v>
      </c>
      <c r="CH3" s="68">
        <f t="shared" si="56"/>
        <v>7</v>
      </c>
      <c r="CI3" s="68">
        <f t="shared" si="56"/>
        <v>7</v>
      </c>
      <c r="CJ3" s="68">
        <f t="shared" si="56"/>
        <v>7</v>
      </c>
      <c r="CK3" s="68">
        <f t="shared" si="56"/>
        <v>7</v>
      </c>
      <c r="CL3" s="68">
        <f t="shared" si="56"/>
        <v>8</v>
      </c>
      <c r="CM3" s="68">
        <f t="shared" si="56"/>
        <v>8</v>
      </c>
      <c r="CN3" s="68">
        <f t="shared" si="56"/>
        <v>8</v>
      </c>
      <c r="CO3" s="68">
        <f t="shared" si="56"/>
        <v>8</v>
      </c>
      <c r="CP3" s="68">
        <f t="shared" si="56"/>
        <v>8</v>
      </c>
      <c r="CQ3" s="68">
        <f t="shared" si="56"/>
        <v>8</v>
      </c>
      <c r="CR3" s="68">
        <f t="shared" si="56"/>
        <v>8</v>
      </c>
      <c r="CS3" s="68">
        <f t="shared" si="56"/>
        <v>8</v>
      </c>
      <c r="CT3" s="68">
        <f t="shared" si="56"/>
        <v>8</v>
      </c>
      <c r="CU3" s="68">
        <f t="shared" si="56"/>
        <v>8</v>
      </c>
      <c r="CV3" s="68">
        <f t="shared" si="56"/>
        <v>8</v>
      </c>
      <c r="CW3" s="68">
        <f t="shared" si="56"/>
        <v>8</v>
      </c>
      <c r="CX3" s="68">
        <f t="shared" si="56"/>
        <v>9</v>
      </c>
      <c r="CY3" s="68">
        <f t="shared" si="56"/>
        <v>9</v>
      </c>
      <c r="CZ3" s="68">
        <f t="shared" si="56"/>
        <v>9</v>
      </c>
      <c r="DA3" s="68">
        <f t="shared" si="56"/>
        <v>9</v>
      </c>
      <c r="DB3" s="68">
        <f t="shared" si="56"/>
        <v>9</v>
      </c>
      <c r="DC3" s="68">
        <f t="shared" si="56"/>
        <v>9</v>
      </c>
      <c r="DD3" s="68">
        <f t="shared" si="56"/>
        <v>9</v>
      </c>
      <c r="DE3" s="68">
        <f t="shared" si="56"/>
        <v>9</v>
      </c>
      <c r="DF3" s="68">
        <f t="shared" si="56"/>
        <v>9</v>
      </c>
      <c r="DG3" s="68">
        <f t="shared" si="56"/>
        <v>9</v>
      </c>
      <c r="DH3" s="68">
        <f t="shared" si="56"/>
        <v>9</v>
      </c>
      <c r="DI3" s="68">
        <f t="shared" si="56"/>
        <v>9</v>
      </c>
      <c r="DJ3" s="68">
        <f t="shared" si="56"/>
        <v>10</v>
      </c>
      <c r="DK3" s="68">
        <f t="shared" si="56"/>
        <v>10</v>
      </c>
      <c r="DL3" s="68">
        <f t="shared" si="56"/>
        <v>10</v>
      </c>
    </row>
    <row r="4" spans="1:116" x14ac:dyDescent="0.2">
      <c r="B4" s="42" t="s">
        <v>80</v>
      </c>
      <c r="D4" s="42"/>
      <c r="E4" s="54"/>
      <c r="F4" s="68">
        <v>1</v>
      </c>
      <c r="G4" s="68">
        <v>2</v>
      </c>
      <c r="H4" s="68">
        <v>3</v>
      </c>
      <c r="I4" s="68">
        <v>4</v>
      </c>
      <c r="J4" s="68">
        <v>5</v>
      </c>
      <c r="K4" s="68">
        <v>6</v>
      </c>
      <c r="L4" s="68">
        <v>7</v>
      </c>
      <c r="M4" s="68">
        <v>8</v>
      </c>
      <c r="N4" s="68">
        <v>9</v>
      </c>
      <c r="O4" s="68">
        <v>10</v>
      </c>
      <c r="P4" s="68">
        <v>11</v>
      </c>
      <c r="Q4" s="68">
        <v>12</v>
      </c>
      <c r="R4" s="68">
        <v>13</v>
      </c>
      <c r="S4" s="68">
        <v>14</v>
      </c>
      <c r="T4" s="68">
        <v>15</v>
      </c>
      <c r="U4" s="68">
        <v>16</v>
      </c>
      <c r="V4" s="68">
        <v>17</v>
      </c>
      <c r="W4" s="68">
        <v>18</v>
      </c>
      <c r="X4" s="68">
        <v>19</v>
      </c>
      <c r="Y4" s="68">
        <v>20</v>
      </c>
      <c r="Z4" s="68">
        <v>21</v>
      </c>
      <c r="AA4" s="68">
        <v>22</v>
      </c>
      <c r="AB4" s="68">
        <v>23</v>
      </c>
      <c r="AC4" s="68">
        <v>24</v>
      </c>
      <c r="AD4" s="68">
        <v>25</v>
      </c>
      <c r="AE4" s="68">
        <v>26</v>
      </c>
      <c r="AF4" s="68">
        <v>27</v>
      </c>
      <c r="AG4" s="68">
        <v>28</v>
      </c>
      <c r="AH4" s="68">
        <v>29</v>
      </c>
      <c r="AI4" s="68">
        <v>30</v>
      </c>
      <c r="AJ4" s="68">
        <v>31</v>
      </c>
      <c r="AK4" s="68">
        <v>32</v>
      </c>
      <c r="AL4" s="68">
        <v>33</v>
      </c>
      <c r="AM4" s="68">
        <v>34</v>
      </c>
      <c r="AN4" s="68">
        <v>35</v>
      </c>
      <c r="AO4" s="68">
        <v>36</v>
      </c>
      <c r="AP4" s="68">
        <v>37</v>
      </c>
      <c r="AQ4" s="68">
        <v>38</v>
      </c>
      <c r="AR4" s="68">
        <v>39</v>
      </c>
      <c r="AS4" s="68">
        <v>40</v>
      </c>
      <c r="AT4" s="68">
        <v>41</v>
      </c>
      <c r="AU4" s="68">
        <v>42</v>
      </c>
      <c r="AV4" s="68">
        <v>43</v>
      </c>
      <c r="AW4" s="68">
        <v>44</v>
      </c>
      <c r="AX4" s="68">
        <v>45</v>
      </c>
      <c r="AY4" s="68">
        <v>46</v>
      </c>
      <c r="AZ4" s="68">
        <v>47</v>
      </c>
      <c r="BA4" s="68">
        <v>48</v>
      </c>
      <c r="BB4" s="68">
        <v>49</v>
      </c>
      <c r="BC4" s="68">
        <v>50</v>
      </c>
      <c r="BD4" s="68">
        <v>51</v>
      </c>
      <c r="BE4" s="68">
        <v>52</v>
      </c>
      <c r="BF4" s="68">
        <v>53</v>
      </c>
      <c r="BG4" s="68">
        <v>54</v>
      </c>
      <c r="BH4" s="68">
        <v>55</v>
      </c>
      <c r="BI4" s="68">
        <v>56</v>
      </c>
      <c r="BJ4" s="68">
        <v>57</v>
      </c>
      <c r="BK4" s="68">
        <v>58</v>
      </c>
      <c r="BL4" s="68">
        <v>59</v>
      </c>
      <c r="BM4" s="68">
        <v>60</v>
      </c>
      <c r="BN4" s="68">
        <v>61</v>
      </c>
      <c r="BO4" s="68">
        <v>62</v>
      </c>
      <c r="BP4" s="68">
        <v>63</v>
      </c>
      <c r="BQ4" s="68">
        <v>64</v>
      </c>
      <c r="BR4" s="68">
        <v>65</v>
      </c>
      <c r="BS4" s="68">
        <v>66</v>
      </c>
      <c r="BT4" s="68">
        <v>67</v>
      </c>
      <c r="BU4" s="68">
        <v>68</v>
      </c>
      <c r="BV4" s="68">
        <v>69</v>
      </c>
      <c r="BW4" s="68">
        <v>70</v>
      </c>
      <c r="BX4" s="68">
        <v>71</v>
      </c>
      <c r="BY4" s="68">
        <v>72</v>
      </c>
      <c r="BZ4" s="68">
        <v>73</v>
      </c>
      <c r="CA4" s="68">
        <v>74</v>
      </c>
      <c r="CB4" s="68">
        <v>75</v>
      </c>
      <c r="CC4" s="68">
        <v>76</v>
      </c>
      <c r="CD4" s="68">
        <v>77</v>
      </c>
      <c r="CE4" s="68">
        <v>78</v>
      </c>
      <c r="CF4" s="68">
        <v>79</v>
      </c>
      <c r="CG4" s="68">
        <v>80</v>
      </c>
      <c r="CH4" s="68">
        <v>81</v>
      </c>
      <c r="CI4" s="68">
        <v>82</v>
      </c>
      <c r="CJ4" s="68">
        <v>83</v>
      </c>
      <c r="CK4" s="68">
        <v>84</v>
      </c>
      <c r="CL4" s="68">
        <v>85</v>
      </c>
      <c r="CM4" s="68">
        <v>86</v>
      </c>
      <c r="CN4" s="68">
        <v>87</v>
      </c>
      <c r="CO4" s="68">
        <v>88</v>
      </c>
      <c r="CP4" s="68">
        <v>89</v>
      </c>
      <c r="CQ4" s="68">
        <v>90</v>
      </c>
      <c r="CR4" s="68">
        <v>91</v>
      </c>
      <c r="CS4" s="68">
        <v>92</v>
      </c>
      <c r="CT4" s="68">
        <v>93</v>
      </c>
      <c r="CU4" s="68">
        <v>94</v>
      </c>
      <c r="CV4" s="68">
        <v>95</v>
      </c>
      <c r="CW4" s="68">
        <v>96</v>
      </c>
      <c r="CX4" s="68">
        <v>97</v>
      </c>
      <c r="CY4" s="68">
        <v>98</v>
      </c>
      <c r="CZ4" s="68">
        <v>99</v>
      </c>
      <c r="DA4" s="68">
        <v>100</v>
      </c>
      <c r="DB4" s="68">
        <v>101</v>
      </c>
      <c r="DC4" s="68">
        <v>102</v>
      </c>
      <c r="DD4" s="68">
        <v>103</v>
      </c>
      <c r="DE4" s="68">
        <v>104</v>
      </c>
      <c r="DF4" s="68">
        <v>105</v>
      </c>
      <c r="DG4" s="68">
        <v>106</v>
      </c>
      <c r="DH4" s="68">
        <v>107</v>
      </c>
      <c r="DI4" s="68">
        <v>108</v>
      </c>
      <c r="DJ4" s="68">
        <v>109</v>
      </c>
      <c r="DK4" s="68">
        <v>110</v>
      </c>
      <c r="DL4" s="68">
        <v>111</v>
      </c>
    </row>
    <row r="5" spans="1:116" x14ac:dyDescent="0.2"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</row>
    <row r="6" spans="1:116" x14ac:dyDescent="0.2"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</row>
    <row r="7" spans="1:116" x14ac:dyDescent="0.2">
      <c r="B7" s="94" t="s">
        <v>121</v>
      </c>
      <c r="C7" s="96">
        <f>Dashboard!F11</f>
        <v>4000</v>
      </c>
      <c r="D7" s="95"/>
      <c r="E7" s="351"/>
      <c r="F7" s="352">
        <f>IF(F1&gt;=Dashboard!$C$44,IF(F1&lt;=Dashboard!$C$45,Dashboard!$F$13,0),0)</f>
        <v>0</v>
      </c>
      <c r="G7" s="352">
        <f>IF(G1&gt;=Dashboard!$C$44,IF(G1&lt;=Dashboard!$C$45,Dashboard!$F$13,0),0)</f>
        <v>100000</v>
      </c>
      <c r="H7" s="352">
        <f>IF(H1&gt;=Dashboard!$C$44,IF(H1&lt;=Dashboard!$C$45,Dashboard!$F$13,0),0)</f>
        <v>100000</v>
      </c>
      <c r="I7" s="352">
        <f>IF(I1&gt;=Dashboard!$C$44,IF(I1&lt;=Dashboard!$C$45,Dashboard!$F$13,0),0)</f>
        <v>100000</v>
      </c>
      <c r="J7" s="352">
        <f>IF(J1&gt;=Dashboard!$C$44,IF(J1&lt;=Dashboard!$C$45,Dashboard!$F$13,0),0)</f>
        <v>100000</v>
      </c>
      <c r="K7" s="352">
        <f>IF(K1&gt;=Dashboard!$C$44,IF(K1&lt;=Dashboard!$C$45,Dashboard!$F$13,0),0)</f>
        <v>100000</v>
      </c>
      <c r="L7" s="352">
        <f>IF(L1&gt;=Dashboard!$C$44,IF(L1&lt;=Dashboard!$C$45,Dashboard!$F$13,0),0)</f>
        <v>100000</v>
      </c>
      <c r="M7" s="352">
        <f>IF(M1&gt;=Dashboard!$C$44,IF(M1&lt;=Dashboard!$C$45,Dashboard!$F$13,0),0)</f>
        <v>100000</v>
      </c>
      <c r="N7" s="352">
        <f>IF(N1&gt;=Dashboard!$C$44,IF(N1&lt;=Dashboard!$C$45,Dashboard!$F$13,0),0)</f>
        <v>100000</v>
      </c>
      <c r="O7" s="352">
        <f>IF(O1&gt;=Dashboard!$C$44,IF(O1&lt;=Dashboard!$C$45,Dashboard!$F$13,0),0)</f>
        <v>100000</v>
      </c>
      <c r="P7" s="352">
        <f>IF(P1&gt;=Dashboard!$C$44,IF(P1&lt;=Dashboard!$C$45,Dashboard!$F$13,0),0)</f>
        <v>100000</v>
      </c>
      <c r="Q7" s="352">
        <f>IF(Q1&gt;=Dashboard!$C$44,IF(Q1&lt;=Dashboard!$C$45,Dashboard!$F$13,0),0)</f>
        <v>100000</v>
      </c>
      <c r="R7" s="352">
        <f>IF(R1&gt;=Dashboard!$C$44,IF(R1&lt;=Dashboard!$C$45,Dashboard!$F$13,0),0)</f>
        <v>100000</v>
      </c>
      <c r="S7" s="352">
        <f>IF(S1&gt;=Dashboard!$C$44,IF(S1&lt;=Dashboard!$C$45,Dashboard!$F$13,0),0)</f>
        <v>100000</v>
      </c>
      <c r="T7" s="352">
        <f>IF(T1&gt;=Dashboard!$C$44,IF(T1&lt;=Dashboard!$C$45,Dashboard!$F$13,0),0)</f>
        <v>100000</v>
      </c>
      <c r="U7" s="352">
        <f>IF(U1&gt;=Dashboard!$C$44,IF(U1&lt;=Dashboard!$C$45,Dashboard!$F$13,0),0)</f>
        <v>100000</v>
      </c>
      <c r="V7" s="352">
        <f>IF(V1&gt;=Dashboard!$C$44,IF(V1&lt;=Dashboard!$C$45,Dashboard!$F$13,0),0)</f>
        <v>100000</v>
      </c>
      <c r="W7" s="352">
        <f>IF(W1&gt;=Dashboard!$C$44,IF(W1&lt;=Dashboard!$C$45,Dashboard!$F$13,0),0)</f>
        <v>100000</v>
      </c>
      <c r="X7" s="352">
        <f>IF(X1&gt;=Dashboard!$C$44,IF(X1&lt;=Dashboard!$C$45,Dashboard!$F$13,0),0)</f>
        <v>100000</v>
      </c>
      <c r="Y7" s="352">
        <f>IF(Y1&gt;=Dashboard!$C$44,IF(Y1&lt;=Dashboard!$C$45,Dashboard!$F$13,0),0)</f>
        <v>100000</v>
      </c>
      <c r="Z7" s="352">
        <f>IF(Z1&gt;=Dashboard!$C$44,IF(Z1&lt;=Dashboard!$C$45,Dashboard!$F$13,0),0)</f>
        <v>100000</v>
      </c>
      <c r="AA7" s="352">
        <f>IF(AA1&gt;=Dashboard!$C$44,IF(AA1&lt;=Dashboard!$C$45,Dashboard!$F$13,0),0)</f>
        <v>100000</v>
      </c>
      <c r="AB7" s="352">
        <f>IF(AB1&gt;=Dashboard!$C$44,IF(AB1&lt;=Dashboard!$C$45,Dashboard!$F$13,0),0)</f>
        <v>100000</v>
      </c>
      <c r="AC7" s="352">
        <f>IF(AC1&gt;=Dashboard!$C$44,IF(AC1&lt;=Dashboard!$C$45,Dashboard!$F$13,0),0)</f>
        <v>100000</v>
      </c>
      <c r="AD7" s="352">
        <f>IF(AD1&gt;=Dashboard!$C$44,IF(AD1&lt;=Dashboard!$C$45,Dashboard!$F$13,0),0)</f>
        <v>100000</v>
      </c>
      <c r="AE7" s="352">
        <f>IF(AE1&gt;=Dashboard!$C$44,IF(AE1&lt;=Dashboard!$C$45,Dashboard!$F$13,0),0)</f>
        <v>100000</v>
      </c>
      <c r="AF7" s="352">
        <f>IF(AF1&gt;=Dashboard!$C$44,IF(AF1&lt;=Dashboard!$C$45,Dashboard!$F$13,0),0)</f>
        <v>100000</v>
      </c>
      <c r="AG7" s="352">
        <f>IF(AG1&gt;=Dashboard!$C$44,IF(AG1&lt;=Dashboard!$C$45,Dashboard!$F$13,0),0)</f>
        <v>100000</v>
      </c>
      <c r="AH7" s="352">
        <f>IF(AH1&gt;=Dashboard!$C$44,IF(AH1&lt;=Dashboard!$C$45,Dashboard!$F$13,0),0)</f>
        <v>100000</v>
      </c>
      <c r="AI7" s="352">
        <f>IF(AI1&gt;=Dashboard!$C$44,IF(AI1&lt;=Dashboard!$C$45,Dashboard!$F$13,0),0)</f>
        <v>100000</v>
      </c>
      <c r="AJ7" s="352">
        <f>IF(AJ1&gt;=Dashboard!$C$44,IF(AJ1&lt;=Dashboard!$C$45,Dashboard!$F$13,0),0)</f>
        <v>100000</v>
      </c>
      <c r="AK7" s="352">
        <f>IF(AK1&gt;=Dashboard!$C$44,IF(AK1&lt;=Dashboard!$C$45,Dashboard!$F$13,0),0)</f>
        <v>100000</v>
      </c>
      <c r="AL7" s="352">
        <f>IF(AL1&gt;=Dashboard!$C$44,IF(AL1&lt;=Dashboard!$C$45,Dashboard!$F$13,0),0)</f>
        <v>100000</v>
      </c>
      <c r="AM7" s="352">
        <f>IF(AM1&gt;=Dashboard!$C$44,IF(AM1&lt;=Dashboard!$C$45,Dashboard!$F$13,0),0)</f>
        <v>100000</v>
      </c>
      <c r="AN7" s="352">
        <f>IF(AN1&gt;=Dashboard!$C$44,IF(AN1&lt;=Dashboard!$C$45,Dashboard!$F$13,0),0)</f>
        <v>100000</v>
      </c>
      <c r="AO7" s="352">
        <f>IF(AO1&gt;=Dashboard!$C$44,IF(AO1&lt;=Dashboard!$C$45,Dashboard!$F$13,0),0)</f>
        <v>100000</v>
      </c>
      <c r="AP7" s="352">
        <f>IF(AP1&gt;=Dashboard!$C$44,IF(AP1&lt;=Dashboard!$C$45,Dashboard!$F$13,0),0)</f>
        <v>100000</v>
      </c>
      <c r="AQ7" s="352">
        <f>IF(AQ1&gt;=Dashboard!$C$44,IF(AQ1&lt;=Dashboard!$C$45,Dashboard!$F$13,0),0)</f>
        <v>100000</v>
      </c>
      <c r="AR7" s="352">
        <f>IF(AR1&gt;=Dashboard!$C$44,IF(AR1&lt;=Dashboard!$C$45,Dashboard!$F$13,0),0)</f>
        <v>100000</v>
      </c>
      <c r="AS7" s="352">
        <f>IF(AS1&gt;=Dashboard!$C$44,IF(AS1&lt;=Dashboard!$C$45,Dashboard!$F$13,0),0)</f>
        <v>100000</v>
      </c>
      <c r="AT7" s="352">
        <f>IF(AT1&gt;=Dashboard!$C$44,IF(AT1&lt;=Dashboard!$C$45,Dashboard!$F$13,0),0)</f>
        <v>100000</v>
      </c>
      <c r="AU7" s="352">
        <f>IF(AU1&gt;=Dashboard!$C$44,IF(AU1&lt;=Dashboard!$C$45,Dashboard!$F$13,0),0)</f>
        <v>100000</v>
      </c>
      <c r="AV7" s="352">
        <f>IF(AV1&gt;=Dashboard!$C$44,IF(AV1&lt;=Dashboard!$C$45,Dashboard!$F$13,0),0)</f>
        <v>100000</v>
      </c>
      <c r="AW7" s="352">
        <f>IF(AW1&gt;=Dashboard!$C$44,IF(AW1&lt;=Dashboard!$C$45,Dashboard!$F$13,0),0)</f>
        <v>100000</v>
      </c>
      <c r="AX7" s="352">
        <f>IF(AX1&gt;=Dashboard!$C$44,IF(AX1&lt;=Dashboard!$C$45,Dashboard!$F$13,0),0)</f>
        <v>100000</v>
      </c>
      <c r="AY7" s="352">
        <f>IF(AY1&gt;=Dashboard!$C$44,IF(AY1&lt;=Dashboard!$C$45,Dashboard!$F$13,0),0)</f>
        <v>100000</v>
      </c>
      <c r="AZ7" s="352">
        <f>IF(AZ1&gt;=Dashboard!$C$44,IF(AZ1&lt;=Dashboard!$C$45,Dashboard!$F$13,0),0)</f>
        <v>100000</v>
      </c>
      <c r="BA7" s="352">
        <f>IF(BA1&gt;=Dashboard!$C$44,IF(BA1&lt;=Dashboard!$C$45,Dashboard!$F$13,0),0)</f>
        <v>100000</v>
      </c>
      <c r="BB7" s="352">
        <f>IF(BB1&gt;=Dashboard!$C$44,IF(BB1&lt;=Dashboard!$C$45,Dashboard!$F$13,0),0)</f>
        <v>100000</v>
      </c>
      <c r="BC7" s="352">
        <f>IF(BC1&gt;=Dashboard!$C$44,IF(BC1&lt;=Dashboard!$C$45,Dashboard!$F$13,0),0)</f>
        <v>100000</v>
      </c>
      <c r="BD7" s="352">
        <f>IF(BD1&gt;=Dashboard!$C$44,IF(BD1&lt;=Dashboard!$C$45,Dashboard!$F$13,0),0)</f>
        <v>100000</v>
      </c>
      <c r="BE7" s="352">
        <f>IF(BE1&gt;=Dashboard!$C$44,IF(BE1&lt;=Dashboard!$C$45,Dashboard!$F$13,0),0)</f>
        <v>100000</v>
      </c>
      <c r="BF7" s="352">
        <f>IF(BF1&gt;=Dashboard!$C$44,IF(BF1&lt;=Dashboard!$C$45,Dashboard!$F$13,0),0)</f>
        <v>100000</v>
      </c>
      <c r="BG7" s="352">
        <f>IF(BG1&gt;=Dashboard!$C$44,IF(BG1&lt;=Dashboard!$C$45,Dashboard!$F$13,0),0)</f>
        <v>100000</v>
      </c>
      <c r="BH7" s="352">
        <f>IF(BH1&gt;=Dashboard!$C$44,IF(BH1&lt;=Dashboard!$C$45,Dashboard!$F$13,0),0)</f>
        <v>100000</v>
      </c>
      <c r="BI7" s="352">
        <f>IF(BI1&gt;=Dashboard!$C$44,IF(BI1&lt;=Dashboard!$C$45,Dashboard!$F$13,0),0)</f>
        <v>100000</v>
      </c>
      <c r="BJ7" s="352">
        <f>IF(BJ1&gt;=Dashboard!$C$44,IF(BJ1&lt;=Dashboard!$C$45,Dashboard!$F$13,0),0)</f>
        <v>100000</v>
      </c>
      <c r="BK7" s="352">
        <f>IF(BK1&gt;=Dashboard!$C$44,IF(BK1&lt;=Dashboard!$C$45,Dashboard!$F$13,0),0)</f>
        <v>100000</v>
      </c>
      <c r="BL7" s="352">
        <f>IF(BL1&gt;=Dashboard!$C$44,IF(BL1&lt;=Dashboard!$C$45,Dashboard!$F$13,0),0)</f>
        <v>100000</v>
      </c>
      <c r="BM7" s="353">
        <f>IF(BM1&gt;=Dashboard!$C$44,IF(BM1&lt;=Dashboard!$C$45,Dashboard!$F$13,0),0)</f>
        <v>100000</v>
      </c>
      <c r="BN7" s="353">
        <f>IF(BN1&gt;=Dashboard!$C$44,IF(BN1&lt;=Dashboard!$C$45,Dashboard!$F$13,0),0)</f>
        <v>100000</v>
      </c>
      <c r="BO7" s="353">
        <f>IF(BO1&gt;=Dashboard!$C$44,IF(BO1&lt;=Dashboard!$C$45,Dashboard!$F$13,0),0)</f>
        <v>100000</v>
      </c>
      <c r="BP7" s="353">
        <f>IF(BP1&gt;=Dashboard!$C$44,IF(BP1&lt;=Dashboard!$C$45,Dashboard!$F$13,0),0)</f>
        <v>100000</v>
      </c>
      <c r="BQ7" s="353">
        <f>IF(BQ1&gt;=Dashboard!$C$44,IF(BQ1&lt;=Dashboard!$C$45,Dashboard!$F$13,0),0)</f>
        <v>100000</v>
      </c>
      <c r="BR7" s="353">
        <f>IF(BR1&gt;=Dashboard!$C$44,IF(BR1&lt;=Dashboard!$C$45,Dashboard!$F$13,0),0)</f>
        <v>100000</v>
      </c>
      <c r="BS7" s="353">
        <f>IF(BS1&gt;=Dashboard!$C$44,IF(BS1&lt;=Dashboard!$C$45,Dashboard!$F$13,0),0)</f>
        <v>100000</v>
      </c>
      <c r="BT7" s="353">
        <f>IF(BT1&gt;=Dashboard!$C$44,IF(BT1&lt;=Dashboard!$C$45,Dashboard!$F$13,0),0)</f>
        <v>100000</v>
      </c>
      <c r="BU7" s="353">
        <f>IF(BU1&gt;=Dashboard!$C$44,IF(BU1&lt;=Dashboard!$C$45,Dashboard!$F$13,0),0)</f>
        <v>100000</v>
      </c>
      <c r="BV7" s="353">
        <f>IF(BV1&gt;=Dashboard!$C$44,IF(BV1&lt;=Dashboard!$C$45,Dashboard!$F$13,0),0)</f>
        <v>100000</v>
      </c>
      <c r="BW7" s="353">
        <f>IF(BW1&gt;=Dashboard!$C$44,IF(BW1&lt;=Dashboard!$C$45,Dashboard!$F$13,0),0)</f>
        <v>100000</v>
      </c>
      <c r="BX7" s="353">
        <f>IF(BX1&gt;=Dashboard!$C$44,IF(BX1&lt;=Dashboard!$C$45,Dashboard!$F$13,0),0)</f>
        <v>100000</v>
      </c>
      <c r="BY7" s="353">
        <f>IF(BY1&gt;=Dashboard!$C$44,IF(BY1&lt;=Dashboard!$C$45,Dashboard!$F$13,0),0)</f>
        <v>100000</v>
      </c>
      <c r="BZ7" s="353">
        <f>IF(BZ1&gt;=Dashboard!$C$44,IF(BZ1&lt;=Dashboard!$C$45,Dashboard!$F$13,0),0)</f>
        <v>100000</v>
      </c>
      <c r="CA7" s="353">
        <f>IF(CA1&gt;=Dashboard!$C$44,IF(CA1&lt;=Dashboard!$C$45,Dashboard!$F$13,0),0)</f>
        <v>100000</v>
      </c>
      <c r="CB7" s="353">
        <f>IF(CB1&gt;=Dashboard!$C$44,IF(CB1&lt;=Dashboard!$C$45,Dashboard!$F$13,0),0)</f>
        <v>100000</v>
      </c>
      <c r="CC7" s="353">
        <f>IF(CC1&gt;=Dashboard!$C$44,IF(CC1&lt;=Dashboard!$C$45,Dashboard!$F$13,0),0)</f>
        <v>100000</v>
      </c>
      <c r="CD7" s="353">
        <f>IF(CD1&gt;=Dashboard!$C$44,IF(CD1&lt;=Dashboard!$C$45,Dashboard!$F$13,0),0)</f>
        <v>100000</v>
      </c>
      <c r="CE7" s="353">
        <f>IF(CE1&gt;=Dashboard!$C$44,IF(CE1&lt;=Dashboard!$C$45,Dashboard!$F$13,0),0)</f>
        <v>100000</v>
      </c>
      <c r="CF7" s="353">
        <f>IF(CF1&gt;=Dashboard!$C$44,IF(CF1&lt;=Dashboard!$C$45,Dashboard!$F$13,0),0)</f>
        <v>100000</v>
      </c>
      <c r="CG7" s="353">
        <f>IF(CG1&gt;=Dashboard!$C$44,IF(CG1&lt;=Dashboard!$C$45,Dashboard!$F$13,0),0)</f>
        <v>100000</v>
      </c>
      <c r="CH7" s="353">
        <f>IF(CH1&gt;=Dashboard!$C$44,IF(CH1&lt;=Dashboard!$C$45,Dashboard!$F$13,0),0)</f>
        <v>100000</v>
      </c>
      <c r="CI7" s="353">
        <f>IF(CI1&gt;=Dashboard!$C$44,IF(CI1&lt;=Dashboard!$C$45,Dashboard!$F$13,0),0)</f>
        <v>100000</v>
      </c>
      <c r="CJ7" s="353">
        <f>IF(CJ1&gt;=Dashboard!$C$44,IF(CJ1&lt;=Dashboard!$C$45,Dashboard!$F$13,0),0)</f>
        <v>100000</v>
      </c>
      <c r="CK7" s="353">
        <f>IF(CK1&gt;=Dashboard!$C$44,IF(CK1&lt;=Dashboard!$C$45,Dashboard!$F$13,0),0)</f>
        <v>100000</v>
      </c>
      <c r="CL7" s="353">
        <f>IF(CL1&gt;=Dashboard!$C$44,IF(CL1&lt;=Dashboard!$C$45,Dashboard!$F$13,0),0)</f>
        <v>100000</v>
      </c>
      <c r="CM7" s="353">
        <f>IF(CM1&gt;=Dashboard!$C$44,IF(CM1&lt;=Dashboard!$C$45,Dashboard!$F$13,0),0)</f>
        <v>100000</v>
      </c>
      <c r="CN7" s="353">
        <f>IF(CN1&gt;=Dashboard!$C$44,IF(CN1&lt;=Dashboard!$C$45,Dashboard!$F$13,0),0)</f>
        <v>100000</v>
      </c>
      <c r="CO7" s="353">
        <f>IF(CO1&gt;=Dashboard!$C$44,IF(CO1&lt;=Dashboard!$C$45,Dashboard!$F$13,0),0)</f>
        <v>100000</v>
      </c>
      <c r="CP7" s="353">
        <f>IF(CP1&gt;=Dashboard!$C$44,IF(CP1&lt;=Dashboard!$C$45,Dashboard!$F$13,0),0)</f>
        <v>100000</v>
      </c>
      <c r="CQ7" s="353">
        <f>IF(CQ1&gt;=Dashboard!$C$44,IF(CQ1&lt;=Dashboard!$C$45,Dashboard!$F$13,0),0)</f>
        <v>100000</v>
      </c>
      <c r="CR7" s="353">
        <f>IF(CR1&gt;=Dashboard!$C$44,IF(CR1&lt;=Dashboard!$C$45,Dashboard!$F$13,0),0)</f>
        <v>100000</v>
      </c>
      <c r="CS7" s="353">
        <f>IF(CS1&gt;=Dashboard!$C$44,IF(CS1&lt;=Dashboard!$C$45,Dashboard!$F$13,0),0)</f>
        <v>100000</v>
      </c>
      <c r="CT7" s="353">
        <f>IF(CT1&gt;=Dashboard!$C$44,IF(CT1&lt;=Dashboard!$C$45,Dashboard!$F$13,0),0)</f>
        <v>100000</v>
      </c>
      <c r="CU7" s="353">
        <f>IF(CU1&gt;=Dashboard!$C$44,IF(CU1&lt;=Dashboard!$C$45,Dashboard!$F$13,0),0)</f>
        <v>100000</v>
      </c>
      <c r="CV7" s="353">
        <f>IF(CV1&gt;=Dashboard!$C$44,IF(CV1&lt;=Dashboard!$C$45,Dashboard!$F$13,0),0)</f>
        <v>100000</v>
      </c>
      <c r="CW7" s="353">
        <f>IF(CW1&gt;=Dashboard!$C$44,IF(CW1&lt;=Dashboard!$C$45,Dashboard!$F$13,0),0)</f>
        <v>100000</v>
      </c>
      <c r="CX7" s="353">
        <f>IF(CX1&gt;=Dashboard!$C$44,IF(CX1&lt;=Dashboard!$C$45,Dashboard!$F$13,0),0)</f>
        <v>100000</v>
      </c>
      <c r="CY7" s="353">
        <f>IF(CY1&gt;=Dashboard!$C$44,IF(CY1&lt;=Dashboard!$C$45,Dashboard!$F$13,0),0)</f>
        <v>100000</v>
      </c>
      <c r="CZ7" s="353">
        <f>IF(CZ1&gt;=Dashboard!$C$44,IF(CZ1&lt;=Dashboard!$C$45,Dashboard!$F$13,0),0)</f>
        <v>100000</v>
      </c>
      <c r="DA7" s="353">
        <f>IF(DA1&gt;=Dashboard!$C$44,IF(DA1&lt;=Dashboard!$C$45,Dashboard!$F$13,0),0)</f>
        <v>100000</v>
      </c>
      <c r="DB7" s="353">
        <f>IF(DB1&gt;=Dashboard!$C$44,IF(DB1&lt;=Dashboard!$C$45,Dashboard!$F$13,0),0)</f>
        <v>100000</v>
      </c>
      <c r="DC7" s="353">
        <f>IF(DC1&gt;=Dashboard!$C$44,IF(DC1&lt;=Dashboard!$C$45,Dashboard!$F$13,0),0)</f>
        <v>100000</v>
      </c>
      <c r="DD7" s="353">
        <f>IF(DD1&gt;=Dashboard!$C$44,IF(DD1&lt;=Dashboard!$C$45,Dashboard!$F$13,0),0)</f>
        <v>100000</v>
      </c>
      <c r="DE7" s="353">
        <f>IF(DE1&gt;=Dashboard!$C$44,IF(DE1&lt;=Dashboard!$C$45,Dashboard!$F$13,0),0)</f>
        <v>100000</v>
      </c>
      <c r="DF7" s="353">
        <f>IF(DF1&gt;=Dashboard!$C$44,IF(DF1&lt;=Dashboard!$C$45,Dashboard!$F$13,0),0)</f>
        <v>100000</v>
      </c>
      <c r="DG7" s="353">
        <f>IF(DG1&gt;=Dashboard!$C$44,IF(DG1&lt;=Dashboard!$C$45,Dashboard!$F$13,0),0)</f>
        <v>100000</v>
      </c>
      <c r="DH7" s="353">
        <f>IF(DH1&gt;=Dashboard!$C$44,IF(DH1&lt;=Dashboard!$C$45,Dashboard!$F$13,0),0)</f>
        <v>100000</v>
      </c>
      <c r="DI7" s="353">
        <f>IF(DI1&gt;=Dashboard!$C$44,IF(DI1&lt;=Dashboard!$C$45,Dashboard!$F$13,0),0)</f>
        <v>100000</v>
      </c>
      <c r="DJ7" s="353">
        <f>IF(DJ1&gt;=Dashboard!$C$44,IF(DJ1&lt;=Dashboard!$C$45,Dashboard!$F$13,0),0)</f>
        <v>100000</v>
      </c>
      <c r="DK7" s="353">
        <f>IF(DK1&gt;=Dashboard!$C$44,IF(DK1&lt;=Dashboard!$C$45,Dashboard!$F$13,0),0)</f>
        <v>100000</v>
      </c>
      <c r="DL7" s="353">
        <f>IF(DL1&gt;=Dashboard!$C$44,IF(DL1&lt;=Dashboard!$C$45,Dashboard!$F$13,0),0)</f>
        <v>100000</v>
      </c>
    </row>
    <row r="8" spans="1:116" x14ac:dyDescent="0.2"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</row>
    <row r="9" spans="1:116" x14ac:dyDescent="0.2">
      <c r="B9" s="87" t="s">
        <v>113</v>
      </c>
      <c r="C9" s="88"/>
      <c r="D9" s="88"/>
      <c r="E9" s="354"/>
      <c r="F9" s="355">
        <f>F7/$C$7+IF('Insurance Business Model'!F1=Dashboard!$C$43,Dashboard!$F$10,0)</f>
        <v>0</v>
      </c>
      <c r="G9" s="355">
        <f>G7/$C$7+IF('Insurance Business Model'!G1=Dashboard!$C$44,Dashboard!$F$10,0)</f>
        <v>125</v>
      </c>
      <c r="H9" s="355">
        <f>H7/$C$7+IF('Insurance Business Model'!H1=Dashboard!$C$43,Dashboard!$F$10,0)</f>
        <v>25</v>
      </c>
      <c r="I9" s="355">
        <f>I7/$C$7+IF('Insurance Business Model'!I1=Dashboard!$C$43,Dashboard!$F$10,0)</f>
        <v>25</v>
      </c>
      <c r="J9" s="355">
        <f>J7/$C$7+IF('Insurance Business Model'!J1=Dashboard!$C$43,Dashboard!$F$10,0)</f>
        <v>25</v>
      </c>
      <c r="K9" s="355">
        <f>K7/$C$7+IF('Insurance Business Model'!K1=Dashboard!$C$43,Dashboard!$F$10,0)</f>
        <v>25</v>
      </c>
      <c r="L9" s="355">
        <f>L7/$C$7+IF('Insurance Business Model'!L1=Dashboard!$C$43,Dashboard!$F$10,0)</f>
        <v>25</v>
      </c>
      <c r="M9" s="355">
        <f>M7/$C$7+IF('Insurance Business Model'!M1=Dashboard!$C$44,Dashboard!$F$10,0)</f>
        <v>25</v>
      </c>
      <c r="N9" s="355">
        <f>N7/$C$7+IF('Insurance Business Model'!N1=Dashboard!$C$44,Dashboard!$F$10,0)</f>
        <v>25</v>
      </c>
      <c r="O9" s="355">
        <f>O7/$C$7+IF('Insurance Business Model'!O1=Dashboard!$C$44,Dashboard!$F$10,0)</f>
        <v>25</v>
      </c>
      <c r="P9" s="355">
        <f>P7/$C$7+IF('Insurance Business Model'!P1=Dashboard!$C$44,Dashboard!$F$10,0)</f>
        <v>25</v>
      </c>
      <c r="Q9" s="355">
        <f>Q7/$C$7+IF('Insurance Business Model'!Q1=Dashboard!$C$44,Dashboard!$F$10,0)</f>
        <v>25</v>
      </c>
      <c r="R9" s="355">
        <f>R7/$C$7+IF('Insurance Business Model'!R1=Dashboard!$C$44,Dashboard!$F$10,0)</f>
        <v>25</v>
      </c>
      <c r="S9" s="355">
        <f>S7/$C$7+IF('Insurance Business Model'!S1=Dashboard!$C$44,Dashboard!$F$10,0)</f>
        <v>25</v>
      </c>
      <c r="T9" s="355">
        <f>T7/$C$7+IF('Insurance Business Model'!T1=Dashboard!$C$44,Dashboard!$F$10,0)</f>
        <v>25</v>
      </c>
      <c r="U9" s="355">
        <f>U7/$C$7+IF('Insurance Business Model'!U1=Dashboard!$C$44,Dashboard!$F$10,0)</f>
        <v>25</v>
      </c>
      <c r="V9" s="355">
        <f>V7/$C$7+IF('Insurance Business Model'!V1=Dashboard!$C$44,Dashboard!$F$10,0)</f>
        <v>25</v>
      </c>
      <c r="W9" s="355">
        <f>W7/$C$7+IF('Insurance Business Model'!W1=Dashboard!$C$44,Dashboard!$F$10,0)</f>
        <v>25</v>
      </c>
      <c r="X9" s="355">
        <f>X7/$C$7+IF('Insurance Business Model'!X1=Dashboard!$C$44,Dashboard!$F$10,0)</f>
        <v>25</v>
      </c>
      <c r="Y9" s="355">
        <f>Y7/$C$7+IF('Insurance Business Model'!Y1=Dashboard!$C$44,Dashboard!$F$10,0)</f>
        <v>25</v>
      </c>
      <c r="Z9" s="355">
        <f>Z7/$C$7+IF('Insurance Business Model'!Z1=Dashboard!$C$44,Dashboard!$F$10,0)</f>
        <v>25</v>
      </c>
      <c r="AA9" s="355">
        <f>AA7/$C$7+IF('Insurance Business Model'!AA1=Dashboard!$C$44,Dashboard!$F$10,0)</f>
        <v>25</v>
      </c>
      <c r="AB9" s="355">
        <f>AB7/$C$7+IF('Insurance Business Model'!AB1=Dashboard!$C$44,Dashboard!$F$10,0)</f>
        <v>25</v>
      </c>
      <c r="AC9" s="355">
        <f>AC7/$C$7+IF('Insurance Business Model'!AC1=Dashboard!$C$44,Dashboard!$F$10,0)</f>
        <v>25</v>
      </c>
      <c r="AD9" s="355">
        <f>AD7/$C$7+IF('Insurance Business Model'!AD1=Dashboard!$C$44,Dashboard!$F$10,0)</f>
        <v>25</v>
      </c>
      <c r="AE9" s="355">
        <f>AE7/$C$7+IF('Insurance Business Model'!AE1=Dashboard!$C$44,Dashboard!$F$10,0)</f>
        <v>25</v>
      </c>
      <c r="AF9" s="355">
        <f>AF7/$C$7+IF('Insurance Business Model'!AF1=Dashboard!$C$44,Dashboard!$F$10,0)</f>
        <v>25</v>
      </c>
      <c r="AG9" s="355">
        <f>AG7/$C$7+IF('Insurance Business Model'!AG1=Dashboard!$C$44,Dashboard!$F$10,0)</f>
        <v>25</v>
      </c>
      <c r="AH9" s="355">
        <f>AH7/$C$7+IF('Insurance Business Model'!AH1=Dashboard!$C$44,Dashboard!$F$10,0)</f>
        <v>25</v>
      </c>
      <c r="AI9" s="355">
        <f>AI7/$C$7+IF('Insurance Business Model'!AI1=Dashboard!$C$44,Dashboard!$F$10,0)</f>
        <v>25</v>
      </c>
      <c r="AJ9" s="355">
        <f>AJ7/$C$7+IF('Insurance Business Model'!AJ1=Dashboard!$C$44,Dashboard!$F$10,0)</f>
        <v>25</v>
      </c>
      <c r="AK9" s="355">
        <f>AK7/$C$7+IF('Insurance Business Model'!AK1=Dashboard!$C$44,Dashboard!$F$10,0)</f>
        <v>25</v>
      </c>
      <c r="AL9" s="355">
        <f>AL7/$C$7+IF('Insurance Business Model'!AL1=Dashboard!$C$44,Dashboard!$F$10,0)</f>
        <v>25</v>
      </c>
      <c r="AM9" s="355">
        <f>AM7/$C$7+IF('Insurance Business Model'!AM1=Dashboard!$C$44,Dashboard!$F$10,0)</f>
        <v>25</v>
      </c>
      <c r="AN9" s="355">
        <f>AN7/$C$7+IF('Insurance Business Model'!AN1=Dashboard!$C$44,Dashboard!$F$10,0)</f>
        <v>25</v>
      </c>
      <c r="AO9" s="355">
        <f>AO7/$C$7+IF('Insurance Business Model'!AO1=Dashboard!$C$44,Dashboard!$F$10,0)</f>
        <v>25</v>
      </c>
      <c r="AP9" s="355">
        <f>AP7/$C$7+IF('Insurance Business Model'!AP1=Dashboard!$C$44,Dashboard!$F$10,0)</f>
        <v>25</v>
      </c>
      <c r="AQ9" s="355">
        <f>AQ7/$C$7+IF('Insurance Business Model'!AQ1=Dashboard!$C$44,Dashboard!$F$10,0)</f>
        <v>25</v>
      </c>
      <c r="AR9" s="355">
        <f>AR7/$C$7+IF('Insurance Business Model'!AR1=Dashboard!$C$44,Dashboard!$F$10,0)</f>
        <v>25</v>
      </c>
      <c r="AS9" s="355">
        <f>AS7/$C$7+IF('Insurance Business Model'!AS1=Dashboard!$C$44,Dashboard!$F$10,0)</f>
        <v>25</v>
      </c>
      <c r="AT9" s="355">
        <f>AT7/$C$7+IF('Insurance Business Model'!AT1=Dashboard!$C$44,Dashboard!$F$10,0)</f>
        <v>25</v>
      </c>
      <c r="AU9" s="355">
        <f>AU7/$C$7+IF('Insurance Business Model'!AU1=Dashboard!$C$44,Dashboard!$F$10,0)</f>
        <v>25</v>
      </c>
      <c r="AV9" s="355">
        <f>AV7/$C$7+IF('Insurance Business Model'!AV1=Dashboard!$C$44,Dashboard!$F$10,0)</f>
        <v>25</v>
      </c>
      <c r="AW9" s="355">
        <f>AW7/$C$7+IF('Insurance Business Model'!AW1=Dashboard!$C$44,Dashboard!$F$10,0)</f>
        <v>25</v>
      </c>
      <c r="AX9" s="355">
        <f>AX7/$C$7+IF('Insurance Business Model'!AX1=Dashboard!$C$44,Dashboard!$F$10,0)</f>
        <v>25</v>
      </c>
      <c r="AY9" s="355">
        <f>AY7/$C$7+IF('Insurance Business Model'!AY1=Dashboard!$C$44,Dashboard!$F$10,0)</f>
        <v>25</v>
      </c>
      <c r="AZ9" s="355">
        <f>AZ7/$C$7+IF('Insurance Business Model'!AZ1=Dashboard!$C$44,Dashboard!$F$10,0)</f>
        <v>25</v>
      </c>
      <c r="BA9" s="355">
        <f>BA7/$C$7+IF('Insurance Business Model'!BA1=Dashboard!$C$44,Dashboard!$F$10,0)</f>
        <v>25</v>
      </c>
      <c r="BB9" s="355">
        <f>BB7/$C$7+IF('Insurance Business Model'!BB1=Dashboard!$C$44,Dashboard!$F$10,0)</f>
        <v>25</v>
      </c>
      <c r="BC9" s="355">
        <f>BC7/$C$7+IF('Insurance Business Model'!BC1=Dashboard!$C$44,Dashboard!$F$10,0)</f>
        <v>25</v>
      </c>
      <c r="BD9" s="355">
        <f>BD7/$C$7+IF('Insurance Business Model'!BD1=Dashboard!$C$44,Dashboard!$F$10,0)</f>
        <v>25</v>
      </c>
      <c r="BE9" s="355">
        <f>BE7/$C$7+IF('Insurance Business Model'!BE1=Dashboard!$C$44,Dashboard!$F$10,0)</f>
        <v>25</v>
      </c>
      <c r="BF9" s="355">
        <f>BF7/$C$7+IF('Insurance Business Model'!BF1=Dashboard!$C$44,Dashboard!$F$10,0)</f>
        <v>25</v>
      </c>
      <c r="BG9" s="355">
        <f>BG7/$C$7+IF('Insurance Business Model'!BG1=Dashboard!$C$44,Dashboard!$F$10,0)</f>
        <v>25</v>
      </c>
      <c r="BH9" s="355">
        <f>BH7/$C$7+IF('Insurance Business Model'!BH1=Dashboard!$C$44,Dashboard!$F$10,0)</f>
        <v>25</v>
      </c>
      <c r="BI9" s="355">
        <f>BI7/$C$7+IF('Insurance Business Model'!BI1=Dashboard!$C$44,Dashboard!$F$10,0)</f>
        <v>25</v>
      </c>
      <c r="BJ9" s="355">
        <f>BJ7/$C$7+IF('Insurance Business Model'!BJ1=Dashboard!$C$44,Dashboard!$F$10,0)</f>
        <v>25</v>
      </c>
      <c r="BK9" s="355">
        <f>BK7/$C$7+IF('Insurance Business Model'!BK1=Dashboard!$C$44,Dashboard!$F$10,0)</f>
        <v>25</v>
      </c>
      <c r="BL9" s="355">
        <f>BL7/$C$7+IF('Insurance Business Model'!BL1=Dashboard!$C$44,Dashboard!$F$10,0)</f>
        <v>25</v>
      </c>
      <c r="BM9" s="355">
        <f>BM7/$C$7+IF('Insurance Business Model'!BM1=Dashboard!$C$44,Dashboard!$F$10,0)</f>
        <v>25</v>
      </c>
      <c r="BN9" s="355">
        <f>BN7/$C$7+IF('Insurance Business Model'!BN1=Dashboard!$C$44,Dashboard!$F$10,0)</f>
        <v>25</v>
      </c>
      <c r="BO9" s="355">
        <f>BO7/$C$7+IF('Insurance Business Model'!BO1=Dashboard!$C$44,Dashboard!$F$10,0)</f>
        <v>25</v>
      </c>
      <c r="BP9" s="355">
        <f>BP7/$C$7+IF('Insurance Business Model'!BP1=Dashboard!$C$44,Dashboard!$F$10,0)</f>
        <v>25</v>
      </c>
      <c r="BQ9" s="355">
        <f>BQ7/$C$7+IF('Insurance Business Model'!BQ1=Dashboard!$C$44,Dashboard!$F$10,0)</f>
        <v>25</v>
      </c>
      <c r="BR9" s="355">
        <f>BR7/$C$7+IF('Insurance Business Model'!BR1=Dashboard!$C$44,Dashboard!$F$10,0)</f>
        <v>25</v>
      </c>
      <c r="BS9" s="355">
        <f>BS7/$C$7+IF('Insurance Business Model'!BS1=Dashboard!$C$44,Dashboard!$F$10,0)</f>
        <v>25</v>
      </c>
      <c r="BT9" s="355">
        <f>BT7/$C$7+IF('Insurance Business Model'!BT1=Dashboard!$C$44,Dashboard!$F$10,0)</f>
        <v>25</v>
      </c>
      <c r="BU9" s="355">
        <f>BU7/$C$7+IF('Insurance Business Model'!BU1=Dashboard!$C$44,Dashboard!$F$10,0)</f>
        <v>25</v>
      </c>
      <c r="BV9" s="355">
        <f>BV7/$C$7+IF('Insurance Business Model'!BV1=Dashboard!$C$44,Dashboard!$F$10,0)</f>
        <v>25</v>
      </c>
      <c r="BW9" s="355">
        <f>BW7/$C$7+IF('Insurance Business Model'!BW1=Dashboard!$C$44,Dashboard!$F$10,0)</f>
        <v>25</v>
      </c>
      <c r="BX9" s="355">
        <f>BX7/$C$7+IF('Insurance Business Model'!BX1=Dashboard!$C$44,Dashboard!$F$10,0)</f>
        <v>25</v>
      </c>
      <c r="BY9" s="355">
        <f>BY7/$C$7+IF('Insurance Business Model'!BY1=Dashboard!$C$44,Dashboard!$F$10,0)</f>
        <v>25</v>
      </c>
      <c r="BZ9" s="355">
        <f>BZ7/$C$7+IF('Insurance Business Model'!BZ1=Dashboard!$C$44,Dashboard!$F$10,0)</f>
        <v>25</v>
      </c>
      <c r="CA9" s="355">
        <f>CA7/$C$7+IF('Insurance Business Model'!CA1=Dashboard!$C$44,Dashboard!$F$10,0)</f>
        <v>25</v>
      </c>
      <c r="CB9" s="355">
        <f>CB7/$C$7+IF('Insurance Business Model'!CB1=Dashboard!$C$44,Dashboard!$F$10,0)</f>
        <v>25</v>
      </c>
      <c r="CC9" s="355">
        <f>CC7/$C$7+IF('Insurance Business Model'!CC1=Dashboard!$C$44,Dashboard!$F$10,0)</f>
        <v>25</v>
      </c>
      <c r="CD9" s="355">
        <f>CD7/$C$7+IF('Insurance Business Model'!CD1=Dashboard!$C$44,Dashboard!$F$10,0)</f>
        <v>25</v>
      </c>
      <c r="CE9" s="355">
        <f>CE7/$C$7+IF('Insurance Business Model'!CE1=Dashboard!$C$44,Dashboard!$F$10,0)</f>
        <v>25</v>
      </c>
      <c r="CF9" s="355">
        <f>CF7/$C$7+IF('Insurance Business Model'!CF1=Dashboard!$C$44,Dashboard!$F$10,0)</f>
        <v>25</v>
      </c>
      <c r="CG9" s="355">
        <f>CG7/$C$7+IF('Insurance Business Model'!CG1=Dashboard!$C$44,Dashboard!$F$10,0)</f>
        <v>25</v>
      </c>
      <c r="CH9" s="355">
        <f>CH7/$C$7+IF('Insurance Business Model'!CH1=Dashboard!$C$44,Dashboard!$F$10,0)</f>
        <v>25</v>
      </c>
      <c r="CI9" s="355">
        <f>CI7/$C$7+IF('Insurance Business Model'!CI1=Dashboard!$C$44,Dashboard!$F$10,0)</f>
        <v>25</v>
      </c>
      <c r="CJ9" s="355">
        <f>CJ7/$C$7+IF('Insurance Business Model'!CJ1=Dashboard!$C$44,Dashboard!$F$10,0)</f>
        <v>25</v>
      </c>
      <c r="CK9" s="355">
        <f>CK7/$C$7+IF('Insurance Business Model'!CK1=Dashboard!$C$44,Dashboard!$F$10,0)</f>
        <v>25</v>
      </c>
      <c r="CL9" s="355">
        <f>CL7/$C$7+IF('Insurance Business Model'!CL1=Dashboard!$C$44,Dashboard!$F$10,0)</f>
        <v>25</v>
      </c>
      <c r="CM9" s="355">
        <f>CM7/$C$7+IF('Insurance Business Model'!CM1=Dashboard!$C$44,Dashboard!$F$10,0)</f>
        <v>25</v>
      </c>
      <c r="CN9" s="355">
        <f>CN7/$C$7+IF('Insurance Business Model'!CN1=Dashboard!$C$44,Dashboard!$F$10,0)</f>
        <v>25</v>
      </c>
      <c r="CO9" s="355">
        <f>CO7/$C$7+IF('Insurance Business Model'!CO1=Dashboard!$C$44,Dashboard!$F$10,0)</f>
        <v>25</v>
      </c>
      <c r="CP9" s="355">
        <f>CP7/$C$7+IF('Insurance Business Model'!CP1=Dashboard!$C$44,Dashboard!$F$10,0)</f>
        <v>25</v>
      </c>
      <c r="CQ9" s="355">
        <f>CQ7/$C$7+IF('Insurance Business Model'!CQ1=Dashboard!$C$44,Dashboard!$F$10,0)</f>
        <v>25</v>
      </c>
      <c r="CR9" s="355">
        <f>CR7/$C$7+IF('Insurance Business Model'!CR1=Dashboard!$C$44,Dashboard!$F$10,0)</f>
        <v>25</v>
      </c>
      <c r="CS9" s="355">
        <f>CS7/$C$7+IF('Insurance Business Model'!CS1=Dashboard!$C$44,Dashboard!$F$10,0)</f>
        <v>25</v>
      </c>
      <c r="CT9" s="355">
        <f>CT7/$C$7+IF('Insurance Business Model'!CT1=Dashboard!$C$44,Dashboard!$F$10,0)</f>
        <v>25</v>
      </c>
      <c r="CU9" s="355">
        <f>CU7/$C$7+IF('Insurance Business Model'!CU1=Dashboard!$C$44,Dashboard!$F$10,0)</f>
        <v>25</v>
      </c>
      <c r="CV9" s="355">
        <f>CV7/$C$7+IF('Insurance Business Model'!CV1=Dashboard!$C$44,Dashboard!$F$10,0)</f>
        <v>25</v>
      </c>
      <c r="CW9" s="355">
        <f>CW7/$C$7+IF('Insurance Business Model'!CW1=Dashboard!$C$44,Dashboard!$F$10,0)</f>
        <v>25</v>
      </c>
      <c r="CX9" s="355">
        <f>CX7/$C$7+IF('Insurance Business Model'!CX1=Dashboard!$C$44,Dashboard!$F$10,0)</f>
        <v>25</v>
      </c>
      <c r="CY9" s="355">
        <f>CY7/$C$7+IF('Insurance Business Model'!CY1=Dashboard!$C$44,Dashboard!$F$10,0)</f>
        <v>25</v>
      </c>
      <c r="CZ9" s="355">
        <f>CZ7/$C$7+IF('Insurance Business Model'!CZ1=Dashboard!$C$44,Dashboard!$F$10,0)</f>
        <v>25</v>
      </c>
      <c r="DA9" s="355">
        <f>DA7/$C$7+IF('Insurance Business Model'!DA1=Dashboard!$C$44,Dashboard!$F$10,0)</f>
        <v>25</v>
      </c>
      <c r="DB9" s="355">
        <f>DB7/$C$7+IF('Insurance Business Model'!DB1=Dashboard!$C$44,Dashboard!$F$10,0)</f>
        <v>25</v>
      </c>
      <c r="DC9" s="355">
        <f>DC7/$C$7+IF('Insurance Business Model'!DC1=Dashboard!$C$44,Dashboard!$F$10,0)</f>
        <v>25</v>
      </c>
      <c r="DD9" s="355">
        <f>DD7/$C$7+IF('Insurance Business Model'!DD1=Dashboard!$C$44,Dashboard!$F$10,0)</f>
        <v>25</v>
      </c>
      <c r="DE9" s="355">
        <f>DE7/$C$7+IF('Insurance Business Model'!DE1=Dashboard!$C$44,Dashboard!$F$10,0)</f>
        <v>25</v>
      </c>
      <c r="DF9" s="355">
        <f>DF7/$C$7+IF('Insurance Business Model'!DF1=Dashboard!$C$44,Dashboard!$F$10,0)</f>
        <v>25</v>
      </c>
      <c r="DG9" s="355">
        <f>DG7/$C$7+IF('Insurance Business Model'!DG1=Dashboard!$C$44,Dashboard!$F$10,0)</f>
        <v>25</v>
      </c>
      <c r="DH9" s="355">
        <f>DH7/$C$7+IF('Insurance Business Model'!DH1=Dashboard!$C$44,Dashboard!$F$10,0)</f>
        <v>25</v>
      </c>
      <c r="DI9" s="355">
        <f>DI7/$C$7+IF('Insurance Business Model'!DI1=Dashboard!$C$44,Dashboard!$F$10,0)</f>
        <v>25</v>
      </c>
      <c r="DJ9" s="355">
        <f>DJ7/$C$7+IF('Insurance Business Model'!DJ1=Dashboard!$C$44,Dashboard!$F$10,0)</f>
        <v>25</v>
      </c>
      <c r="DK9" s="355">
        <f>DK7/$C$7+IF('Insurance Business Model'!DK1=Dashboard!$C$44,Dashboard!$F$10,0)</f>
        <v>25</v>
      </c>
      <c r="DL9" s="356">
        <f>DL7/$C$7+IF('Insurance Business Model'!DL1=Dashboard!$C$44,Dashboard!$F$10,0)</f>
        <v>25</v>
      </c>
    </row>
    <row r="10" spans="1:116" x14ac:dyDescent="0.2">
      <c r="B10" s="92" t="s">
        <v>124</v>
      </c>
      <c r="C10" s="93">
        <f>Dashboard!F15</f>
        <v>0.06</v>
      </c>
      <c r="D10" s="78"/>
      <c r="E10" s="357"/>
      <c r="F10" s="358">
        <v>0</v>
      </c>
      <c r="G10" s="358">
        <f>F11*(-$C$10/12)</f>
        <v>0</v>
      </c>
      <c r="H10" s="358">
        <f t="shared" ref="H10:BM10" si="57">G11*(-$C$10/12)</f>
        <v>-0.625</v>
      </c>
      <c r="I10" s="358">
        <f t="shared" si="57"/>
        <v>-0.74687500000000007</v>
      </c>
      <c r="J10" s="358">
        <f t="shared" si="57"/>
        <v>-0.86814062500000011</v>
      </c>
      <c r="K10" s="358">
        <f>J11*(-$C$10/12)</f>
        <v>-0.9887999218750001</v>
      </c>
      <c r="L10" s="358">
        <f t="shared" si="57"/>
        <v>-1.1088559222656251</v>
      </c>
      <c r="M10" s="358">
        <f t="shared" si="57"/>
        <v>-1.228311642654297</v>
      </c>
      <c r="N10" s="358">
        <f t="shared" si="57"/>
        <v>-1.3471700844410253</v>
      </c>
      <c r="O10" s="358">
        <f t="shared" si="57"/>
        <v>-1.4654342340188202</v>
      </c>
      <c r="P10" s="358">
        <f t="shared" si="57"/>
        <v>-1.5831070628487263</v>
      </c>
      <c r="Q10" s="358">
        <f t="shared" si="57"/>
        <v>-1.7001915275344825</v>
      </c>
      <c r="R10" s="358">
        <f t="shared" si="57"/>
        <v>-1.8166905698968103</v>
      </c>
      <c r="S10" s="358">
        <f t="shared" si="57"/>
        <v>-1.9326071170473262</v>
      </c>
      <c r="T10" s="358">
        <f t="shared" si="57"/>
        <v>-2.0479440814620897</v>
      </c>
      <c r="U10" s="358">
        <f t="shared" si="57"/>
        <v>-2.1627043610547791</v>
      </c>
      <c r="V10" s="358">
        <f t="shared" si="57"/>
        <v>-2.2768908392495053</v>
      </c>
      <c r="W10" s="358">
        <f t="shared" si="57"/>
        <v>-2.3905063850532575</v>
      </c>
      <c r="X10" s="358">
        <f t="shared" si="57"/>
        <v>-2.5035538531279915</v>
      </c>
      <c r="Y10" s="358">
        <f t="shared" si="57"/>
        <v>-2.6160360838623511</v>
      </c>
      <c r="Z10" s="358">
        <f t="shared" si="57"/>
        <v>-2.7279559034430396</v>
      </c>
      <c r="AA10" s="358">
        <f t="shared" si="57"/>
        <v>-2.8393161239258244</v>
      </c>
      <c r="AB10" s="358">
        <f t="shared" si="57"/>
        <v>-2.9501195433061951</v>
      </c>
      <c r="AC10" s="358">
        <f t="shared" si="57"/>
        <v>-3.0603689455896643</v>
      </c>
      <c r="AD10" s="358">
        <f t="shared" si="57"/>
        <v>-3.1700671008617163</v>
      </c>
      <c r="AE10" s="358">
        <f t="shared" si="57"/>
        <v>-3.2792167653574076</v>
      </c>
      <c r="AF10" s="358">
        <f t="shared" si="57"/>
        <v>-3.3878206815306204</v>
      </c>
      <c r="AG10" s="358">
        <f t="shared" si="57"/>
        <v>-3.4958815781229675</v>
      </c>
      <c r="AH10" s="358">
        <f t="shared" si="57"/>
        <v>-3.6034021702323527</v>
      </c>
      <c r="AI10" s="358">
        <f t="shared" si="57"/>
        <v>-3.710385159381191</v>
      </c>
      <c r="AJ10" s="358">
        <f t="shared" si="57"/>
        <v>-3.8168332335842847</v>
      </c>
      <c r="AK10" s="358">
        <f t="shared" si="57"/>
        <v>-3.9227490674163636</v>
      </c>
      <c r="AL10" s="358">
        <f t="shared" si="57"/>
        <v>-4.0281353220792822</v>
      </c>
      <c r="AM10" s="358">
        <f t="shared" si="57"/>
        <v>-4.1329946454688855</v>
      </c>
      <c r="AN10" s="358">
        <f t="shared" si="57"/>
        <v>-4.2373296722415414</v>
      </c>
      <c r="AO10" s="358">
        <f t="shared" si="57"/>
        <v>-4.341143023880333</v>
      </c>
      <c r="AP10" s="358">
        <f t="shared" si="57"/>
        <v>-4.4444373087609312</v>
      </c>
      <c r="AQ10" s="358">
        <f t="shared" si="57"/>
        <v>-4.5472151222171266</v>
      </c>
      <c r="AR10" s="358">
        <f t="shared" si="57"/>
        <v>-4.6494790466060412</v>
      </c>
      <c r="AS10" s="358">
        <f t="shared" si="57"/>
        <v>-4.7512316513730104</v>
      </c>
      <c r="AT10" s="358">
        <f t="shared" si="57"/>
        <v>-4.8524754931161453</v>
      </c>
      <c r="AU10" s="358">
        <f t="shared" si="57"/>
        <v>-4.9532131156505645</v>
      </c>
      <c r="AV10" s="358">
        <f t="shared" si="57"/>
        <v>-5.0534470500723119</v>
      </c>
      <c r="AW10" s="358">
        <f t="shared" si="57"/>
        <v>-5.1531798148219501</v>
      </c>
      <c r="AX10" s="358">
        <f t="shared" si="57"/>
        <v>-5.2524139157478409</v>
      </c>
      <c r="AY10" s="358">
        <f t="shared" si="57"/>
        <v>-5.3511518461691017</v>
      </c>
      <c r="AZ10" s="358">
        <f t="shared" si="57"/>
        <v>-5.4493960869382558</v>
      </c>
      <c r="BA10" s="358">
        <f t="shared" si="57"/>
        <v>-5.5471491065035643</v>
      </c>
      <c r="BB10" s="358">
        <f t="shared" si="57"/>
        <v>-5.6444133609710461</v>
      </c>
      <c r="BC10" s="358">
        <f t="shared" si="57"/>
        <v>-5.7411912941661898</v>
      </c>
      <c r="BD10" s="358">
        <f t="shared" si="57"/>
        <v>-5.8374853376953597</v>
      </c>
      <c r="BE10" s="358">
        <f t="shared" si="57"/>
        <v>-5.933297911006882</v>
      </c>
      <c r="BF10" s="358">
        <f t="shared" si="57"/>
        <v>-6.0286314214518484</v>
      </c>
      <c r="BG10" s="358">
        <f t="shared" si="57"/>
        <v>-6.1234882643445898</v>
      </c>
      <c r="BH10" s="358">
        <f t="shared" si="57"/>
        <v>-6.2178708230228663</v>
      </c>
      <c r="BI10" s="358">
        <f t="shared" si="57"/>
        <v>-6.3117814689077525</v>
      </c>
      <c r="BJ10" s="358">
        <f t="shared" si="57"/>
        <v>-6.405222561563213</v>
      </c>
      <c r="BK10" s="358">
        <f t="shared" si="57"/>
        <v>-6.4981964487553965</v>
      </c>
      <c r="BL10" s="358">
        <f t="shared" si="57"/>
        <v>-6.5907054665116203</v>
      </c>
      <c r="BM10" s="359">
        <f t="shared" si="57"/>
        <v>-6.6827519391790613</v>
      </c>
      <c r="BN10" s="359">
        <f t="shared" ref="BN10" si="58">BM11*(-$C$10/12)</f>
        <v>-6.7743381794831663</v>
      </c>
      <c r="BO10" s="359">
        <f t="shared" ref="BO10" si="59">BN11*(-$C$10/12)</f>
        <v>-6.8654664885857493</v>
      </c>
      <c r="BP10" s="359">
        <f t="shared" ref="BP10" si="60">BO11*(-$C$10/12)</f>
        <v>-6.9561391561428207</v>
      </c>
      <c r="BQ10" s="359">
        <f t="shared" ref="BQ10" si="61">BP11*(-$C$10/12)</f>
        <v>-7.0463584603621063</v>
      </c>
      <c r="BR10" s="359">
        <f t="shared" ref="BR10" si="62">BQ11*(-$C$10/12)</f>
        <v>-7.1361266680602959</v>
      </c>
      <c r="BS10" s="359">
        <f t="shared" ref="BS10" si="63">BR11*(-$C$10/12)</f>
        <v>-7.2254460347199938</v>
      </c>
      <c r="BT10" s="359">
        <f t="shared" ref="BT10" si="64">BS11*(-$C$10/12)</f>
        <v>-7.3143188045463949</v>
      </c>
      <c r="BU10" s="359">
        <f t="shared" ref="BU10" si="65">BT11*(-$C$10/12)</f>
        <v>-7.4027472105236622</v>
      </c>
      <c r="BV10" s="359">
        <f t="shared" ref="BV10" si="66">BU11*(-$C$10/12)</f>
        <v>-7.4907334744710443</v>
      </c>
      <c r="BW10" s="359">
        <f t="shared" ref="BW10" si="67">BV11*(-$C$10/12)</f>
        <v>-7.5782798070986894</v>
      </c>
      <c r="BX10" s="359">
        <f t="shared" ref="BX10" si="68">BW11*(-$C$10/12)</f>
        <v>-7.6653884080631967</v>
      </c>
      <c r="BY10" s="359">
        <f t="shared" ref="BY10" si="69">BX11*(-$C$10/12)</f>
        <v>-7.752061466022881</v>
      </c>
      <c r="BZ10" s="359">
        <f t="shared" ref="BZ10" si="70">BY11*(-$C$10/12)</f>
        <v>-7.838301158692766</v>
      </c>
      <c r="CA10" s="359">
        <f t="shared" ref="CA10" si="71">BZ11*(-$C$10/12)</f>
        <v>-7.9241096528993022</v>
      </c>
      <c r="CB10" s="359">
        <f t="shared" ref="CB10" si="72">CA11*(-$C$10/12)</f>
        <v>-8.009489104634806</v>
      </c>
      <c r="CC10" s="359">
        <f t="shared" ref="CC10" si="73">CB11*(-$C$10/12)</f>
        <v>-8.0944416591116326</v>
      </c>
      <c r="CD10" s="359">
        <f t="shared" ref="CD10" si="74">CC11*(-$C$10/12)</f>
        <v>-8.1789694508160729</v>
      </c>
      <c r="CE10" s="359">
        <f t="shared" ref="CE10" si="75">CD11*(-$C$10/12)</f>
        <v>-8.2630746035619929</v>
      </c>
      <c r="CF10" s="359">
        <f t="shared" ref="CF10" si="76">CE11*(-$C$10/12)</f>
        <v>-8.3467592305441833</v>
      </c>
      <c r="CG10" s="359">
        <f t="shared" ref="CG10" si="77">CF11*(-$C$10/12)</f>
        <v>-8.430025434391462</v>
      </c>
      <c r="CH10" s="359">
        <f t="shared" ref="CH10" si="78">CG11*(-$C$10/12)</f>
        <v>-8.5128753072195043</v>
      </c>
      <c r="CI10" s="359">
        <f t="shared" ref="CI10" si="79">CH11*(-$C$10/12)</f>
        <v>-8.5953109306834072</v>
      </c>
      <c r="CJ10" s="359">
        <f t="shared" ref="CJ10" si="80">CI11*(-$C$10/12)</f>
        <v>-8.6773343760299912</v>
      </c>
      <c r="CK10" s="359">
        <f t="shared" ref="CK10" si="81">CJ11*(-$C$10/12)</f>
        <v>-8.7589477041498416</v>
      </c>
      <c r="CL10" s="359">
        <f t="shared" ref="CL10" si="82">CK11*(-$C$10/12)</f>
        <v>-8.8401529656290911</v>
      </c>
      <c r="CM10" s="359">
        <f t="shared" ref="CM10" si="83">CL11*(-$C$10/12)</f>
        <v>-8.9209522008009454</v>
      </c>
      <c r="CN10" s="359">
        <f t="shared" ref="CN10" si="84">CM11*(-$C$10/12)</f>
        <v>-9.0013474397969411</v>
      </c>
      <c r="CO10" s="359">
        <f t="shared" ref="CO10" si="85">CN11*(-$C$10/12)</f>
        <v>-9.0813407025979558</v>
      </c>
      <c r="CP10" s="359">
        <f t="shared" ref="CP10" si="86">CO11*(-$C$10/12)</f>
        <v>-9.1609339990849659</v>
      </c>
      <c r="CQ10" s="359">
        <f t="shared" ref="CQ10" si="87">CP11*(-$C$10/12)</f>
        <v>-9.240129329089541</v>
      </c>
      <c r="CR10" s="359">
        <f t="shared" ref="CR10" si="88">CQ11*(-$C$10/12)</f>
        <v>-9.3189286824440938</v>
      </c>
      <c r="CS10" s="359">
        <f t="shared" ref="CS10" si="89">CR11*(-$C$10/12)</f>
        <v>-9.3973340390318736</v>
      </c>
      <c r="CT10" s="359">
        <f t="shared" ref="CT10" si="90">CS11*(-$C$10/12)</f>
        <v>-9.4753473688367134</v>
      </c>
      <c r="CU10" s="359">
        <f t="shared" ref="CU10" si="91">CT11*(-$C$10/12)</f>
        <v>-9.5529706319925296</v>
      </c>
      <c r="CV10" s="359">
        <f t="shared" ref="CV10" si="92">CU11*(-$C$10/12)</f>
        <v>-9.6302057788325666</v>
      </c>
      <c r="CW10" s="359">
        <f t="shared" ref="CW10" si="93">CV11*(-$C$10/12)</f>
        <v>-9.7070547499384041</v>
      </c>
      <c r="CX10" s="359">
        <f t="shared" ref="CX10" si="94">CW11*(-$C$10/12)</f>
        <v>-9.7835194761887134</v>
      </c>
      <c r="CY10" s="359">
        <f t="shared" ref="CY10" si="95">CX11*(-$C$10/12)</f>
        <v>-9.8596018788077693</v>
      </c>
      <c r="CZ10" s="359">
        <f t="shared" ref="CZ10" si="96">CY11*(-$C$10/12)</f>
        <v>-9.9353038694137297</v>
      </c>
      <c r="DA10" s="359">
        <f t="shared" ref="DA10" si="97">CZ11*(-$C$10/12)</f>
        <v>-10.010627350066661</v>
      </c>
      <c r="DB10" s="359">
        <f t="shared" ref="DB10" si="98">DA11*(-$C$10/12)</f>
        <v>-10.085574213316328</v>
      </c>
      <c r="DC10" s="359">
        <f t="shared" ref="DC10" si="99">DB11*(-$C$10/12)</f>
        <v>-10.160146342249746</v>
      </c>
      <c r="DD10" s="359">
        <f t="shared" ref="DD10" si="100">DC11*(-$C$10/12)</f>
        <v>-10.234345610538497</v>
      </c>
      <c r="DE10" s="359">
        <f t="shared" ref="DE10" si="101">DD11*(-$C$10/12)</f>
        <v>-10.308173882485805</v>
      </c>
      <c r="DF10" s="359">
        <f t="shared" ref="DF10" si="102">DE11*(-$C$10/12)</f>
        <v>-10.381633013073376</v>
      </c>
      <c r="DG10" s="359">
        <f t="shared" ref="DG10" si="103">DF11*(-$C$10/12)</f>
        <v>-10.454724848008009</v>
      </c>
      <c r="DH10" s="359">
        <f t="shared" ref="DH10" si="104">DG11*(-$C$10/12)</f>
        <v>-10.527451223767969</v>
      </c>
      <c r="DI10" s="359">
        <f t="shared" ref="DI10" si="105">DH11*(-$C$10/12)</f>
        <v>-10.59981396764913</v>
      </c>
      <c r="DJ10" s="359">
        <f t="shared" ref="DJ10" si="106">DI11*(-$C$10/12)</f>
        <v>-10.671814897810885</v>
      </c>
      <c r="DK10" s="359">
        <f t="shared" ref="DK10" si="107">DJ11*(-$C$10/12)</f>
        <v>-10.743455823321831</v>
      </c>
      <c r="DL10" s="359">
        <f t="shared" ref="DL10" si="108">DK11*(-$C$10/12)</f>
        <v>-10.814738544205223</v>
      </c>
    </row>
    <row r="11" spans="1:116" s="78" customFormat="1" x14ac:dyDescent="0.2">
      <c r="B11" s="90" t="s">
        <v>114</v>
      </c>
      <c r="C11" s="91"/>
      <c r="D11" s="91"/>
      <c r="E11" s="360"/>
      <c r="F11" s="361">
        <f>SUM(F9:F10)</f>
        <v>0</v>
      </c>
      <c r="G11" s="361">
        <f>F11+SUM(G9:G10)</f>
        <v>125</v>
      </c>
      <c r="H11" s="361">
        <f t="shared" ref="H11:BM11" si="109">G11+SUM(H9:H10)</f>
        <v>149.375</v>
      </c>
      <c r="I11" s="361">
        <f t="shared" si="109"/>
        <v>173.62812500000001</v>
      </c>
      <c r="J11" s="361">
        <f t="shared" si="109"/>
        <v>197.75998437500002</v>
      </c>
      <c r="K11" s="361">
        <f t="shared" si="109"/>
        <v>221.77118445312502</v>
      </c>
      <c r="L11" s="361">
        <f t="shared" si="109"/>
        <v>245.66232853085938</v>
      </c>
      <c r="M11" s="361">
        <f t="shared" si="109"/>
        <v>269.43401688820506</v>
      </c>
      <c r="N11" s="361">
        <f t="shared" si="109"/>
        <v>293.08684680376405</v>
      </c>
      <c r="O11" s="361">
        <f t="shared" si="109"/>
        <v>316.62141256974525</v>
      </c>
      <c r="P11" s="361">
        <f t="shared" si="109"/>
        <v>340.03830550689651</v>
      </c>
      <c r="Q11" s="361">
        <f t="shared" si="109"/>
        <v>363.33811397936205</v>
      </c>
      <c r="R11" s="361">
        <f t="shared" si="109"/>
        <v>386.52142340946523</v>
      </c>
      <c r="S11" s="361">
        <f t="shared" si="109"/>
        <v>409.5888162924179</v>
      </c>
      <c r="T11" s="361">
        <f t="shared" si="109"/>
        <v>432.5408722109558</v>
      </c>
      <c r="U11" s="361">
        <f t="shared" si="109"/>
        <v>455.37816784990105</v>
      </c>
      <c r="V11" s="361">
        <f t="shared" si="109"/>
        <v>478.10127701065153</v>
      </c>
      <c r="W11" s="361">
        <f t="shared" si="109"/>
        <v>500.71077062559829</v>
      </c>
      <c r="X11" s="361">
        <f t="shared" si="109"/>
        <v>523.20721677247025</v>
      </c>
      <c r="Y11" s="361">
        <f t="shared" si="109"/>
        <v>545.59118068860789</v>
      </c>
      <c r="Z11" s="361">
        <f t="shared" si="109"/>
        <v>567.8632247851649</v>
      </c>
      <c r="AA11" s="361">
        <f t="shared" si="109"/>
        <v>590.02390866123903</v>
      </c>
      <c r="AB11" s="361">
        <f t="shared" si="109"/>
        <v>612.07378911793285</v>
      </c>
      <c r="AC11" s="361">
        <f t="shared" si="109"/>
        <v>634.01342017234322</v>
      </c>
      <c r="AD11" s="361">
        <f t="shared" si="109"/>
        <v>655.84335307148149</v>
      </c>
      <c r="AE11" s="361">
        <f t="shared" si="109"/>
        <v>677.56413630612406</v>
      </c>
      <c r="AF11" s="361">
        <f t="shared" si="109"/>
        <v>699.17631562459349</v>
      </c>
      <c r="AG11" s="361">
        <f t="shared" si="109"/>
        <v>720.68043404647051</v>
      </c>
      <c r="AH11" s="361">
        <f t="shared" si="109"/>
        <v>742.07703187623815</v>
      </c>
      <c r="AI11" s="361">
        <f t="shared" si="109"/>
        <v>763.36664671685696</v>
      </c>
      <c r="AJ11" s="361">
        <f t="shared" si="109"/>
        <v>784.54981348327271</v>
      </c>
      <c r="AK11" s="361">
        <f t="shared" si="109"/>
        <v>805.62706441585635</v>
      </c>
      <c r="AL11" s="361">
        <f t="shared" si="109"/>
        <v>826.59892909377709</v>
      </c>
      <c r="AM11" s="361">
        <f t="shared" si="109"/>
        <v>847.46593444830819</v>
      </c>
      <c r="AN11" s="361">
        <f t="shared" si="109"/>
        <v>868.22860477606662</v>
      </c>
      <c r="AO11" s="361">
        <f t="shared" si="109"/>
        <v>888.88746175218625</v>
      </c>
      <c r="AP11" s="361">
        <f t="shared" si="109"/>
        <v>909.44302444342532</v>
      </c>
      <c r="AQ11" s="361">
        <f t="shared" si="109"/>
        <v>929.89580932120816</v>
      </c>
      <c r="AR11" s="361">
        <f t="shared" si="109"/>
        <v>950.24633027460209</v>
      </c>
      <c r="AS11" s="361">
        <f t="shared" si="109"/>
        <v>970.49509862322907</v>
      </c>
      <c r="AT11" s="361">
        <f t="shared" si="109"/>
        <v>990.64262313011295</v>
      </c>
      <c r="AU11" s="361">
        <f t="shared" si="109"/>
        <v>1010.6894100144624</v>
      </c>
      <c r="AV11" s="361">
        <f t="shared" si="109"/>
        <v>1030.63596296439</v>
      </c>
      <c r="AW11" s="361">
        <f t="shared" si="109"/>
        <v>1050.4827831495681</v>
      </c>
      <c r="AX11" s="361">
        <f t="shared" si="109"/>
        <v>1070.2303692338203</v>
      </c>
      <c r="AY11" s="361">
        <f t="shared" si="109"/>
        <v>1089.8792173876511</v>
      </c>
      <c r="AZ11" s="361">
        <f t="shared" si="109"/>
        <v>1109.4298213007128</v>
      </c>
      <c r="BA11" s="361">
        <f t="shared" si="109"/>
        <v>1128.8826721942091</v>
      </c>
      <c r="BB11" s="361">
        <f t="shared" si="109"/>
        <v>1148.238258833238</v>
      </c>
      <c r="BC11" s="361">
        <f t="shared" si="109"/>
        <v>1167.4970675390718</v>
      </c>
      <c r="BD11" s="361">
        <f t="shared" si="109"/>
        <v>1186.6595822013765</v>
      </c>
      <c r="BE11" s="361">
        <f t="shared" si="109"/>
        <v>1205.7262842903697</v>
      </c>
      <c r="BF11" s="361">
        <f t="shared" si="109"/>
        <v>1224.6976528689179</v>
      </c>
      <c r="BG11" s="361">
        <f t="shared" si="109"/>
        <v>1243.5741646045733</v>
      </c>
      <c r="BH11" s="361">
        <f t="shared" si="109"/>
        <v>1262.3562937815504</v>
      </c>
      <c r="BI11" s="361">
        <f t="shared" si="109"/>
        <v>1281.0445123126426</v>
      </c>
      <c r="BJ11" s="361">
        <f t="shared" si="109"/>
        <v>1299.6392897510793</v>
      </c>
      <c r="BK11" s="361">
        <f t="shared" si="109"/>
        <v>1318.141093302324</v>
      </c>
      <c r="BL11" s="361">
        <f t="shared" si="109"/>
        <v>1336.5503878358122</v>
      </c>
      <c r="BM11" s="362">
        <f t="shared" si="109"/>
        <v>1354.8676358966331</v>
      </c>
      <c r="BN11" s="362">
        <f t="shared" ref="BN11" si="110">BM11+SUM(BN9:BN10)</f>
        <v>1373.0932977171499</v>
      </c>
      <c r="BO11" s="362">
        <f t="shared" ref="BO11" si="111">BN11+SUM(BO9:BO10)</f>
        <v>1391.2278312285641</v>
      </c>
      <c r="BP11" s="362">
        <f t="shared" ref="BP11" si="112">BO11+SUM(BP9:BP10)</f>
        <v>1409.2716920724213</v>
      </c>
      <c r="BQ11" s="362">
        <f t="shared" ref="BQ11" si="113">BP11+SUM(BQ9:BQ10)</f>
        <v>1427.2253336120591</v>
      </c>
      <c r="BR11" s="362">
        <f t="shared" ref="BR11" si="114">BQ11+SUM(BR9:BR10)</f>
        <v>1445.0892069439988</v>
      </c>
      <c r="BS11" s="362">
        <f t="shared" ref="BS11" si="115">BR11+SUM(BS9:BS10)</f>
        <v>1462.8637609092789</v>
      </c>
      <c r="BT11" s="362">
        <f t="shared" ref="BT11" si="116">BS11+SUM(BT9:BT10)</f>
        <v>1480.5494421047324</v>
      </c>
      <c r="BU11" s="362">
        <f t="shared" ref="BU11" si="117">BT11+SUM(BU9:BU10)</f>
        <v>1498.1466948942088</v>
      </c>
      <c r="BV11" s="362">
        <f t="shared" ref="BV11" si="118">BU11+SUM(BV9:BV10)</f>
        <v>1515.6559614197379</v>
      </c>
      <c r="BW11" s="362">
        <f t="shared" ref="BW11" si="119">BV11+SUM(BW9:BW10)</f>
        <v>1533.0776816126393</v>
      </c>
      <c r="BX11" s="362">
        <f t="shared" ref="BX11" si="120">BW11+SUM(BX9:BX10)</f>
        <v>1550.4122932045761</v>
      </c>
      <c r="BY11" s="362">
        <f t="shared" ref="BY11" si="121">BX11+SUM(BY9:BY10)</f>
        <v>1567.6602317385532</v>
      </c>
      <c r="BZ11" s="362">
        <f t="shared" ref="BZ11" si="122">BY11+SUM(BZ9:BZ10)</f>
        <v>1584.8219305798605</v>
      </c>
      <c r="CA11" s="362">
        <f t="shared" ref="CA11" si="123">BZ11+SUM(CA9:CA10)</f>
        <v>1601.8978209269612</v>
      </c>
      <c r="CB11" s="362">
        <f t="shared" ref="CB11" si="124">CA11+SUM(CB9:CB10)</f>
        <v>1618.8883318223263</v>
      </c>
      <c r="CC11" s="362">
        <f t="shared" ref="CC11" si="125">CB11+SUM(CC9:CC10)</f>
        <v>1635.7938901632147</v>
      </c>
      <c r="CD11" s="362">
        <f t="shared" ref="CD11" si="126">CC11+SUM(CD9:CD10)</f>
        <v>1652.6149207123985</v>
      </c>
      <c r="CE11" s="362">
        <f t="shared" ref="CE11" si="127">CD11+SUM(CE9:CE10)</f>
        <v>1669.3518461088365</v>
      </c>
      <c r="CF11" s="362">
        <f t="shared" ref="CF11" si="128">CE11+SUM(CF9:CF10)</f>
        <v>1686.0050868782923</v>
      </c>
      <c r="CG11" s="362">
        <f t="shared" ref="CG11" si="129">CF11+SUM(CG9:CG10)</f>
        <v>1702.5750614439009</v>
      </c>
      <c r="CH11" s="362">
        <f t="shared" ref="CH11" si="130">CG11+SUM(CH9:CH10)</f>
        <v>1719.0621861366815</v>
      </c>
      <c r="CI11" s="362">
        <f t="shared" ref="CI11" si="131">CH11+SUM(CI9:CI10)</f>
        <v>1735.4668752059981</v>
      </c>
      <c r="CJ11" s="362">
        <f t="shared" ref="CJ11" si="132">CI11+SUM(CJ9:CJ10)</f>
        <v>1751.7895408299682</v>
      </c>
      <c r="CK11" s="362">
        <f t="shared" ref="CK11" si="133">CJ11+SUM(CK9:CK10)</f>
        <v>1768.0305931258183</v>
      </c>
      <c r="CL11" s="362">
        <f t="shared" ref="CL11" si="134">CK11+SUM(CL9:CL10)</f>
        <v>1784.1904401601892</v>
      </c>
      <c r="CM11" s="362">
        <f t="shared" ref="CM11" si="135">CL11+SUM(CM9:CM10)</f>
        <v>1800.2694879593882</v>
      </c>
      <c r="CN11" s="362">
        <f t="shared" ref="CN11" si="136">CM11+SUM(CN9:CN10)</f>
        <v>1816.2681405195913</v>
      </c>
      <c r="CO11" s="362">
        <f t="shared" ref="CO11" si="137">CN11+SUM(CO9:CO10)</f>
        <v>1832.1867998169932</v>
      </c>
      <c r="CP11" s="362">
        <f t="shared" ref="CP11" si="138">CO11+SUM(CP9:CP10)</f>
        <v>1848.0258658179082</v>
      </c>
      <c r="CQ11" s="362">
        <f t="shared" ref="CQ11" si="139">CP11+SUM(CQ9:CQ10)</f>
        <v>1863.7857364888187</v>
      </c>
      <c r="CR11" s="362">
        <f t="shared" ref="CR11" si="140">CQ11+SUM(CR9:CR10)</f>
        <v>1879.4668078063746</v>
      </c>
      <c r="CS11" s="362">
        <f t="shared" ref="CS11" si="141">CR11+SUM(CS9:CS10)</f>
        <v>1895.0694737673427</v>
      </c>
      <c r="CT11" s="362">
        <f t="shared" ref="CT11" si="142">CS11+SUM(CT9:CT10)</f>
        <v>1910.594126398506</v>
      </c>
      <c r="CU11" s="362">
        <f t="shared" ref="CU11" si="143">CT11+SUM(CU9:CU10)</f>
        <v>1926.0411557665134</v>
      </c>
      <c r="CV11" s="362">
        <f t="shared" ref="CV11" si="144">CU11+SUM(CV9:CV10)</f>
        <v>1941.4109499876809</v>
      </c>
      <c r="CW11" s="362">
        <f t="shared" ref="CW11" si="145">CV11+SUM(CW9:CW10)</f>
        <v>1956.7038952377425</v>
      </c>
      <c r="CX11" s="362">
        <f t="shared" ref="CX11" si="146">CW11+SUM(CX9:CX10)</f>
        <v>1971.9203757615537</v>
      </c>
      <c r="CY11" s="362">
        <f t="shared" ref="CY11" si="147">CX11+SUM(CY9:CY10)</f>
        <v>1987.0607738827459</v>
      </c>
      <c r="CZ11" s="362">
        <f t="shared" ref="CZ11" si="148">CY11+SUM(CZ9:CZ10)</f>
        <v>2002.1254700133322</v>
      </c>
      <c r="DA11" s="362">
        <f t="shared" ref="DA11" si="149">CZ11+SUM(DA9:DA10)</f>
        <v>2017.1148426632656</v>
      </c>
      <c r="DB11" s="362">
        <f t="shared" ref="DB11" si="150">DA11+SUM(DB9:DB10)</f>
        <v>2032.0292684499493</v>
      </c>
      <c r="DC11" s="362">
        <f t="shared" ref="DC11" si="151">DB11+SUM(DC9:DC10)</f>
        <v>2046.8691221076995</v>
      </c>
      <c r="DD11" s="362">
        <f t="shared" ref="DD11" si="152">DC11+SUM(DD9:DD10)</f>
        <v>2061.6347764971611</v>
      </c>
      <c r="DE11" s="362">
        <f t="shared" ref="DE11" si="153">DD11+SUM(DE9:DE10)</f>
        <v>2076.3266026146753</v>
      </c>
      <c r="DF11" s="362">
        <f t="shared" ref="DF11" si="154">DE11+SUM(DF9:DF10)</f>
        <v>2090.9449696016018</v>
      </c>
      <c r="DG11" s="362">
        <f t="shared" ref="DG11" si="155">DF11+SUM(DG9:DG10)</f>
        <v>2105.4902447535937</v>
      </c>
      <c r="DH11" s="362">
        <f t="shared" ref="DH11" si="156">DG11+SUM(DH9:DH10)</f>
        <v>2119.9627935298258</v>
      </c>
      <c r="DI11" s="362">
        <f t="shared" ref="DI11" si="157">DH11+SUM(DI9:DI10)</f>
        <v>2134.3629795621769</v>
      </c>
      <c r="DJ11" s="362">
        <f t="shared" ref="DJ11" si="158">DI11+SUM(DJ9:DJ10)</f>
        <v>2148.6911646643662</v>
      </c>
      <c r="DK11" s="362">
        <f t="shared" ref="DK11" si="159">DJ11+SUM(DK9:DK10)</f>
        <v>2162.9477088410445</v>
      </c>
      <c r="DL11" s="362">
        <f t="shared" ref="DL11" si="160">DK11+SUM(DL9:DL10)</f>
        <v>2177.1329702968392</v>
      </c>
    </row>
    <row r="12" spans="1:116" x14ac:dyDescent="0.2"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</row>
    <row r="13" spans="1:116" x14ac:dyDescent="0.2">
      <c r="B13" s="87" t="s">
        <v>122</v>
      </c>
      <c r="C13" s="289">
        <f>Dashboard!F12</f>
        <v>400</v>
      </c>
      <c r="D13" s="88"/>
      <c r="E13" s="354"/>
      <c r="F13" s="363">
        <f t="shared" ref="F13:AK13" si="161">F11*$C13</f>
        <v>0</v>
      </c>
      <c r="G13" s="363">
        <f t="shared" si="161"/>
        <v>50000</v>
      </c>
      <c r="H13" s="363">
        <f t="shared" si="161"/>
        <v>59750</v>
      </c>
      <c r="I13" s="363">
        <f t="shared" si="161"/>
        <v>69451.25</v>
      </c>
      <c r="J13" s="363">
        <f t="shared" si="161"/>
        <v>79103.993750000009</v>
      </c>
      <c r="K13" s="363">
        <f t="shared" si="161"/>
        <v>88708.47378125001</v>
      </c>
      <c r="L13" s="363">
        <f t="shared" si="161"/>
        <v>98264.931412343751</v>
      </c>
      <c r="M13" s="363">
        <f t="shared" si="161"/>
        <v>107773.60675528203</v>
      </c>
      <c r="N13" s="363">
        <f>N11*$C13</f>
        <v>117234.73872150562</v>
      </c>
      <c r="O13" s="363">
        <f t="shared" si="161"/>
        <v>126648.5650278981</v>
      </c>
      <c r="P13" s="363">
        <f t="shared" si="161"/>
        <v>136015.3222027586</v>
      </c>
      <c r="Q13" s="363">
        <f t="shared" si="161"/>
        <v>145335.24559174481</v>
      </c>
      <c r="R13" s="363">
        <f t="shared" si="161"/>
        <v>154608.56936378608</v>
      </c>
      <c r="S13" s="363">
        <f t="shared" si="161"/>
        <v>163835.52651696716</v>
      </c>
      <c r="T13" s="363">
        <f t="shared" si="161"/>
        <v>173016.34888438231</v>
      </c>
      <c r="U13" s="363">
        <f t="shared" si="161"/>
        <v>182151.26713996043</v>
      </c>
      <c r="V13" s="363">
        <f t="shared" si="161"/>
        <v>191240.51080426062</v>
      </c>
      <c r="W13" s="363">
        <f t="shared" si="161"/>
        <v>200284.30825023932</v>
      </c>
      <c r="X13" s="363">
        <f t="shared" si="161"/>
        <v>209282.88670898811</v>
      </c>
      <c r="Y13" s="363">
        <f t="shared" si="161"/>
        <v>218236.47227544314</v>
      </c>
      <c r="Z13" s="363">
        <f t="shared" si="161"/>
        <v>227145.28991406597</v>
      </c>
      <c r="AA13" s="363">
        <f t="shared" si="161"/>
        <v>236009.56346449562</v>
      </c>
      <c r="AB13" s="363">
        <f t="shared" si="161"/>
        <v>244829.51564717313</v>
      </c>
      <c r="AC13" s="363">
        <f t="shared" si="161"/>
        <v>253605.3680689373</v>
      </c>
      <c r="AD13" s="363">
        <f t="shared" si="161"/>
        <v>262337.34122859262</v>
      </c>
      <c r="AE13" s="363">
        <f t="shared" si="161"/>
        <v>271025.65452244959</v>
      </c>
      <c r="AF13" s="363">
        <f t="shared" si="161"/>
        <v>279670.52624983742</v>
      </c>
      <c r="AG13" s="363">
        <f t="shared" si="161"/>
        <v>288272.17361858819</v>
      </c>
      <c r="AH13" s="363">
        <f t="shared" si="161"/>
        <v>296830.81275049527</v>
      </c>
      <c r="AI13" s="363">
        <f t="shared" si="161"/>
        <v>305346.65868674277</v>
      </c>
      <c r="AJ13" s="363">
        <f t="shared" si="161"/>
        <v>313819.92539330909</v>
      </c>
      <c r="AK13" s="363">
        <f t="shared" si="161"/>
        <v>322250.82576634252</v>
      </c>
      <c r="AL13" s="363">
        <f t="shared" ref="AL13:BM13" si="162">AL11*$C13</f>
        <v>330639.57163751085</v>
      </c>
      <c r="AM13" s="363">
        <f t="shared" si="162"/>
        <v>338986.3737793233</v>
      </c>
      <c r="AN13" s="363">
        <f t="shared" si="162"/>
        <v>347291.44191042666</v>
      </c>
      <c r="AO13" s="363">
        <f t="shared" si="162"/>
        <v>355554.98470087448</v>
      </c>
      <c r="AP13" s="363">
        <f t="shared" si="162"/>
        <v>363777.20977737015</v>
      </c>
      <c r="AQ13" s="363">
        <f t="shared" si="162"/>
        <v>371958.32372848329</v>
      </c>
      <c r="AR13" s="363">
        <f t="shared" si="162"/>
        <v>380098.53210984083</v>
      </c>
      <c r="AS13" s="363">
        <f t="shared" si="162"/>
        <v>388198.03944929165</v>
      </c>
      <c r="AT13" s="363">
        <f t="shared" si="162"/>
        <v>396257.04925204517</v>
      </c>
      <c r="AU13" s="363">
        <f t="shared" si="162"/>
        <v>404275.76400578493</v>
      </c>
      <c r="AV13" s="363">
        <f t="shared" si="162"/>
        <v>412254.38518575602</v>
      </c>
      <c r="AW13" s="363">
        <f t="shared" si="162"/>
        <v>420193.11325982725</v>
      </c>
      <c r="AX13" s="363">
        <f t="shared" si="162"/>
        <v>428092.1476935281</v>
      </c>
      <c r="AY13" s="363">
        <f t="shared" si="162"/>
        <v>435951.68695506046</v>
      </c>
      <c r="AZ13" s="363">
        <f t="shared" si="162"/>
        <v>443771.92852028512</v>
      </c>
      <c r="BA13" s="363">
        <f t="shared" si="162"/>
        <v>451553.06887768366</v>
      </c>
      <c r="BB13" s="363">
        <f t="shared" si="162"/>
        <v>459295.30353329517</v>
      </c>
      <c r="BC13" s="363">
        <f t="shared" si="162"/>
        <v>466998.82701562875</v>
      </c>
      <c r="BD13" s="363">
        <f t="shared" si="162"/>
        <v>474663.83288055059</v>
      </c>
      <c r="BE13" s="363">
        <f t="shared" si="162"/>
        <v>482290.51371614786</v>
      </c>
      <c r="BF13" s="363">
        <f t="shared" si="162"/>
        <v>489879.06114756718</v>
      </c>
      <c r="BG13" s="363">
        <f t="shared" si="162"/>
        <v>497429.66584182932</v>
      </c>
      <c r="BH13" s="363">
        <f t="shared" si="162"/>
        <v>504942.51751262019</v>
      </c>
      <c r="BI13" s="363">
        <f t="shared" si="162"/>
        <v>512417.80492505705</v>
      </c>
      <c r="BJ13" s="363">
        <f t="shared" si="162"/>
        <v>519855.71590043174</v>
      </c>
      <c r="BK13" s="363">
        <f t="shared" si="162"/>
        <v>527256.4373209296</v>
      </c>
      <c r="BL13" s="363">
        <f t="shared" si="162"/>
        <v>534620.15513432492</v>
      </c>
      <c r="BM13" s="364">
        <f t="shared" si="162"/>
        <v>541947.05435865326</v>
      </c>
      <c r="BN13" s="364">
        <f t="shared" ref="BN13:CS13" si="163">BN11*$C13</f>
        <v>549237.31908685993</v>
      </c>
      <c r="BO13" s="364">
        <f t="shared" si="163"/>
        <v>556491.13249142561</v>
      </c>
      <c r="BP13" s="364">
        <f t="shared" si="163"/>
        <v>563708.67682896846</v>
      </c>
      <c r="BQ13" s="364">
        <f t="shared" si="163"/>
        <v>570890.13344482367</v>
      </c>
      <c r="BR13" s="364">
        <f t="shared" si="163"/>
        <v>578035.68277759955</v>
      </c>
      <c r="BS13" s="364">
        <f t="shared" si="163"/>
        <v>585145.50436371157</v>
      </c>
      <c r="BT13" s="364">
        <f t="shared" si="163"/>
        <v>592219.77684189298</v>
      </c>
      <c r="BU13" s="364">
        <f t="shared" si="163"/>
        <v>599258.67795768357</v>
      </c>
      <c r="BV13" s="364">
        <f t="shared" si="163"/>
        <v>606262.38456789521</v>
      </c>
      <c r="BW13" s="364">
        <f t="shared" si="163"/>
        <v>613231.07264505571</v>
      </c>
      <c r="BX13" s="364">
        <f t="shared" si="163"/>
        <v>620164.91728183045</v>
      </c>
      <c r="BY13" s="364">
        <f t="shared" si="163"/>
        <v>627064.09269542131</v>
      </c>
      <c r="BZ13" s="364">
        <f t="shared" si="163"/>
        <v>633928.77223194414</v>
      </c>
      <c r="CA13" s="364">
        <f t="shared" si="163"/>
        <v>640759.12837078446</v>
      </c>
      <c r="CB13" s="364">
        <f t="shared" si="163"/>
        <v>647555.33272893052</v>
      </c>
      <c r="CC13" s="364">
        <f t="shared" si="163"/>
        <v>654317.55606528581</v>
      </c>
      <c r="CD13" s="364">
        <f t="shared" si="163"/>
        <v>661045.96828495944</v>
      </c>
      <c r="CE13" s="364">
        <f t="shared" si="163"/>
        <v>667740.73844353459</v>
      </c>
      <c r="CF13" s="364">
        <f t="shared" si="163"/>
        <v>674402.03475131688</v>
      </c>
      <c r="CG13" s="364">
        <f t="shared" si="163"/>
        <v>681030.02457756037</v>
      </c>
      <c r="CH13" s="364">
        <f t="shared" si="163"/>
        <v>687624.87445467256</v>
      </c>
      <c r="CI13" s="364">
        <f t="shared" si="163"/>
        <v>694186.75008239923</v>
      </c>
      <c r="CJ13" s="364">
        <f t="shared" si="163"/>
        <v>700715.81633198727</v>
      </c>
      <c r="CK13" s="364">
        <f t="shared" si="163"/>
        <v>707212.23725032737</v>
      </c>
      <c r="CL13" s="364">
        <f t="shared" si="163"/>
        <v>713676.17606407567</v>
      </c>
      <c r="CM13" s="364">
        <f t="shared" si="163"/>
        <v>720107.79518375534</v>
      </c>
      <c r="CN13" s="364">
        <f t="shared" si="163"/>
        <v>726507.25620783656</v>
      </c>
      <c r="CO13" s="364">
        <f t="shared" si="163"/>
        <v>732874.71992679732</v>
      </c>
      <c r="CP13" s="364">
        <f t="shared" si="163"/>
        <v>739210.34632716328</v>
      </c>
      <c r="CQ13" s="364">
        <f t="shared" si="163"/>
        <v>745514.29459552746</v>
      </c>
      <c r="CR13" s="364">
        <f t="shared" si="163"/>
        <v>751786.72312254983</v>
      </c>
      <c r="CS13" s="364">
        <f t="shared" si="163"/>
        <v>758027.78950693714</v>
      </c>
      <c r="CT13" s="364">
        <f t="shared" ref="CT13:DL13" si="164">CT11*$C13</f>
        <v>764237.65055940242</v>
      </c>
      <c r="CU13" s="364">
        <f t="shared" si="164"/>
        <v>770416.4623066053</v>
      </c>
      <c r="CV13" s="364">
        <f t="shared" si="164"/>
        <v>776564.37999507238</v>
      </c>
      <c r="CW13" s="364">
        <f t="shared" si="164"/>
        <v>782681.55809509696</v>
      </c>
      <c r="CX13" s="364">
        <f t="shared" si="164"/>
        <v>788768.15030462143</v>
      </c>
      <c r="CY13" s="364">
        <f t="shared" si="164"/>
        <v>794824.3095530984</v>
      </c>
      <c r="CZ13" s="364">
        <f t="shared" si="164"/>
        <v>800850.18800533284</v>
      </c>
      <c r="DA13" s="364">
        <f t="shared" si="164"/>
        <v>806845.93706530624</v>
      </c>
      <c r="DB13" s="364">
        <f t="shared" si="164"/>
        <v>812811.70737997978</v>
      </c>
      <c r="DC13" s="364">
        <f t="shared" si="164"/>
        <v>818747.64884307981</v>
      </c>
      <c r="DD13" s="364">
        <f t="shared" si="164"/>
        <v>824653.91059886443</v>
      </c>
      <c r="DE13" s="364">
        <f t="shared" si="164"/>
        <v>830530.64104587014</v>
      </c>
      <c r="DF13" s="364">
        <f t="shared" si="164"/>
        <v>836377.98784064071</v>
      </c>
      <c r="DG13" s="364">
        <f t="shared" si="164"/>
        <v>842196.09790143755</v>
      </c>
      <c r="DH13" s="364">
        <f t="shared" si="164"/>
        <v>847985.11741193035</v>
      </c>
      <c r="DI13" s="364">
        <f t="shared" si="164"/>
        <v>853745.19182487077</v>
      </c>
      <c r="DJ13" s="364">
        <f t="shared" si="164"/>
        <v>859476.46586574649</v>
      </c>
      <c r="DK13" s="364">
        <f t="shared" si="164"/>
        <v>865179.08353641781</v>
      </c>
      <c r="DL13" s="364">
        <f t="shared" si="164"/>
        <v>870853.18811873568</v>
      </c>
    </row>
    <row r="14" spans="1:116" x14ac:dyDescent="0.2">
      <c r="B14" s="92" t="s">
        <v>137</v>
      </c>
      <c r="C14" s="290">
        <f>Dashboard!F18</f>
        <v>250</v>
      </c>
      <c r="D14" s="78"/>
      <c r="E14" s="357"/>
      <c r="F14" s="365">
        <f>$C14*F11</f>
        <v>0</v>
      </c>
      <c r="G14" s="365">
        <f t="shared" ref="G14:BM14" si="165">$C14*G11</f>
        <v>31250</v>
      </c>
      <c r="H14" s="365">
        <f t="shared" si="165"/>
        <v>37343.75</v>
      </c>
      <c r="I14" s="365">
        <f t="shared" si="165"/>
        <v>43407.03125</v>
      </c>
      <c r="J14" s="365">
        <f t="shared" si="165"/>
        <v>49439.996093750007</v>
      </c>
      <c r="K14" s="365">
        <f t="shared" si="165"/>
        <v>55442.796113281256</v>
      </c>
      <c r="L14" s="365">
        <f t="shared" si="165"/>
        <v>61415.582132714844</v>
      </c>
      <c r="M14" s="365">
        <f t="shared" si="165"/>
        <v>67358.50422205127</v>
      </c>
      <c r="N14" s="365">
        <f t="shared" si="165"/>
        <v>73271.711700941014</v>
      </c>
      <c r="O14" s="365">
        <f t="shared" si="165"/>
        <v>79155.353142436317</v>
      </c>
      <c r="P14" s="365">
        <f t="shared" si="165"/>
        <v>85009.57637672413</v>
      </c>
      <c r="Q14" s="365">
        <f t="shared" si="165"/>
        <v>90834.528494840517</v>
      </c>
      <c r="R14" s="365">
        <f t="shared" si="165"/>
        <v>96630.355852366309</v>
      </c>
      <c r="S14" s="365">
        <f t="shared" si="165"/>
        <v>102397.20407310447</v>
      </c>
      <c r="T14" s="365">
        <f t="shared" si="165"/>
        <v>108135.21805273894</v>
      </c>
      <c r="U14" s="365">
        <f t="shared" si="165"/>
        <v>113844.54196247527</v>
      </c>
      <c r="V14" s="365">
        <f t="shared" si="165"/>
        <v>119525.31925266288</v>
      </c>
      <c r="W14" s="365">
        <f t="shared" si="165"/>
        <v>125177.69265639957</v>
      </c>
      <c r="X14" s="365">
        <f t="shared" si="165"/>
        <v>130801.80419311757</v>
      </c>
      <c r="Y14" s="365">
        <f t="shared" si="165"/>
        <v>136397.79517215196</v>
      </c>
      <c r="Z14" s="365">
        <f t="shared" si="165"/>
        <v>141965.80619629123</v>
      </c>
      <c r="AA14" s="365">
        <f t="shared" si="165"/>
        <v>147505.97716530977</v>
      </c>
      <c r="AB14" s="365">
        <f t="shared" si="165"/>
        <v>153018.44727948323</v>
      </c>
      <c r="AC14" s="365">
        <f t="shared" si="165"/>
        <v>158503.35504308582</v>
      </c>
      <c r="AD14" s="365">
        <f t="shared" si="165"/>
        <v>163960.83826787036</v>
      </c>
      <c r="AE14" s="365">
        <f t="shared" si="165"/>
        <v>169391.03407653101</v>
      </c>
      <c r="AF14" s="365">
        <f t="shared" si="165"/>
        <v>174794.07890614838</v>
      </c>
      <c r="AG14" s="365">
        <f t="shared" si="165"/>
        <v>180170.10851161764</v>
      </c>
      <c r="AH14" s="365">
        <f t="shared" si="165"/>
        <v>185519.25796905954</v>
      </c>
      <c r="AI14" s="365">
        <f t="shared" si="165"/>
        <v>190841.66167921424</v>
      </c>
      <c r="AJ14" s="365">
        <f t="shared" si="165"/>
        <v>196137.45337081817</v>
      </c>
      <c r="AK14" s="365">
        <f t="shared" si="165"/>
        <v>201406.7661039641</v>
      </c>
      <c r="AL14" s="365">
        <f t="shared" si="165"/>
        <v>206649.73227344427</v>
      </c>
      <c r="AM14" s="365">
        <f t="shared" si="165"/>
        <v>211866.48361207705</v>
      </c>
      <c r="AN14" s="365">
        <f t="shared" si="165"/>
        <v>217057.15119401665</v>
      </c>
      <c r="AO14" s="365">
        <f t="shared" si="165"/>
        <v>222221.86543804657</v>
      </c>
      <c r="AP14" s="365">
        <f t="shared" si="165"/>
        <v>227360.75611085634</v>
      </c>
      <c r="AQ14" s="365">
        <f t="shared" si="165"/>
        <v>232473.95233030204</v>
      </c>
      <c r="AR14" s="365">
        <f t="shared" si="165"/>
        <v>237561.58256865051</v>
      </c>
      <c r="AS14" s="365">
        <f t="shared" si="165"/>
        <v>242623.77465580727</v>
      </c>
      <c r="AT14" s="365">
        <f t="shared" si="165"/>
        <v>247660.65578252825</v>
      </c>
      <c r="AU14" s="365">
        <f t="shared" si="165"/>
        <v>252672.35250361561</v>
      </c>
      <c r="AV14" s="365">
        <f t="shared" si="165"/>
        <v>257658.99074109751</v>
      </c>
      <c r="AW14" s="365">
        <f t="shared" si="165"/>
        <v>262620.69578739203</v>
      </c>
      <c r="AX14" s="365">
        <f t="shared" si="165"/>
        <v>267557.59230845509</v>
      </c>
      <c r="AY14" s="365">
        <f t="shared" si="165"/>
        <v>272469.80434691277</v>
      </c>
      <c r="AZ14" s="365">
        <f t="shared" si="165"/>
        <v>277357.45532517822</v>
      </c>
      <c r="BA14" s="365">
        <f t="shared" si="165"/>
        <v>282220.6680485523</v>
      </c>
      <c r="BB14" s="365">
        <f t="shared" si="165"/>
        <v>287059.56470830948</v>
      </c>
      <c r="BC14" s="365">
        <f t="shared" si="165"/>
        <v>291874.26688476797</v>
      </c>
      <c r="BD14" s="365">
        <f t="shared" si="165"/>
        <v>296664.89555034414</v>
      </c>
      <c r="BE14" s="365">
        <f t="shared" si="165"/>
        <v>301431.5710725924</v>
      </c>
      <c r="BF14" s="365">
        <f t="shared" si="165"/>
        <v>306174.41321722948</v>
      </c>
      <c r="BG14" s="365">
        <f t="shared" si="165"/>
        <v>310893.54115114332</v>
      </c>
      <c r="BH14" s="365">
        <f t="shared" si="165"/>
        <v>315589.07344538759</v>
      </c>
      <c r="BI14" s="365">
        <f t="shared" si="165"/>
        <v>320261.12807816063</v>
      </c>
      <c r="BJ14" s="365">
        <f t="shared" si="165"/>
        <v>324909.82243776985</v>
      </c>
      <c r="BK14" s="365">
        <f t="shared" si="165"/>
        <v>329535.27332558099</v>
      </c>
      <c r="BL14" s="365">
        <f t="shared" si="165"/>
        <v>334137.59695895307</v>
      </c>
      <c r="BM14" s="366">
        <f t="shared" si="165"/>
        <v>338716.90897415829</v>
      </c>
      <c r="BN14" s="366">
        <f t="shared" ref="BN14:CS14" si="166">$C14*BN11</f>
        <v>343273.32442928746</v>
      </c>
      <c r="BO14" s="366">
        <f t="shared" si="166"/>
        <v>347806.95780714101</v>
      </c>
      <c r="BP14" s="366">
        <f t="shared" si="166"/>
        <v>352317.92301810533</v>
      </c>
      <c r="BQ14" s="366">
        <f t="shared" si="166"/>
        <v>356806.33340301475</v>
      </c>
      <c r="BR14" s="366">
        <f t="shared" si="166"/>
        <v>361272.3017359997</v>
      </c>
      <c r="BS14" s="366">
        <f t="shared" si="166"/>
        <v>365715.94022731972</v>
      </c>
      <c r="BT14" s="366">
        <f t="shared" si="166"/>
        <v>370137.3605261831</v>
      </c>
      <c r="BU14" s="366">
        <f t="shared" si="166"/>
        <v>374536.6737235522</v>
      </c>
      <c r="BV14" s="366">
        <f t="shared" si="166"/>
        <v>378913.99035493447</v>
      </c>
      <c r="BW14" s="366">
        <f t="shared" si="166"/>
        <v>383269.42040315981</v>
      </c>
      <c r="BX14" s="366">
        <f t="shared" si="166"/>
        <v>387603.07330114406</v>
      </c>
      <c r="BY14" s="366">
        <f t="shared" si="166"/>
        <v>391915.05793463829</v>
      </c>
      <c r="BZ14" s="366">
        <f t="shared" si="166"/>
        <v>396205.48264496512</v>
      </c>
      <c r="CA14" s="366">
        <f t="shared" si="166"/>
        <v>400474.45523174031</v>
      </c>
      <c r="CB14" s="366">
        <f t="shared" si="166"/>
        <v>404722.0829555816</v>
      </c>
      <c r="CC14" s="366">
        <f t="shared" si="166"/>
        <v>408948.47254080366</v>
      </c>
      <c r="CD14" s="366">
        <f t="shared" si="166"/>
        <v>413153.73017809965</v>
      </c>
      <c r="CE14" s="366">
        <f t="shared" si="166"/>
        <v>417337.96152720915</v>
      </c>
      <c r="CF14" s="366">
        <f t="shared" si="166"/>
        <v>421501.27171957307</v>
      </c>
      <c r="CG14" s="366">
        <f t="shared" si="166"/>
        <v>425643.76536097523</v>
      </c>
      <c r="CH14" s="366">
        <f t="shared" si="166"/>
        <v>429765.5465341704</v>
      </c>
      <c r="CI14" s="366">
        <f t="shared" si="166"/>
        <v>433866.71880149952</v>
      </c>
      <c r="CJ14" s="366">
        <f t="shared" si="166"/>
        <v>437947.38520749204</v>
      </c>
      <c r="CK14" s="366">
        <f t="shared" si="166"/>
        <v>442007.64828145457</v>
      </c>
      <c r="CL14" s="366">
        <f t="shared" si="166"/>
        <v>446047.61004004726</v>
      </c>
      <c r="CM14" s="366">
        <f t="shared" si="166"/>
        <v>450067.37198984704</v>
      </c>
      <c r="CN14" s="366">
        <f t="shared" si="166"/>
        <v>454067.03512989782</v>
      </c>
      <c r="CO14" s="366">
        <f t="shared" si="166"/>
        <v>458046.69995424832</v>
      </c>
      <c r="CP14" s="366">
        <f t="shared" si="166"/>
        <v>462006.46645447705</v>
      </c>
      <c r="CQ14" s="366">
        <f t="shared" si="166"/>
        <v>465946.43412220466</v>
      </c>
      <c r="CR14" s="366">
        <f t="shared" si="166"/>
        <v>469866.70195159363</v>
      </c>
      <c r="CS14" s="366">
        <f t="shared" si="166"/>
        <v>473767.36844183569</v>
      </c>
      <c r="CT14" s="366">
        <f t="shared" ref="CT14:DL14" si="167">$C14*CT11</f>
        <v>477648.53159962647</v>
      </c>
      <c r="CU14" s="366">
        <f t="shared" si="167"/>
        <v>481510.28894162836</v>
      </c>
      <c r="CV14" s="366">
        <f t="shared" si="167"/>
        <v>485352.73749692022</v>
      </c>
      <c r="CW14" s="366">
        <f t="shared" si="167"/>
        <v>489175.97380943561</v>
      </c>
      <c r="CX14" s="366">
        <f t="shared" si="167"/>
        <v>492980.09394038841</v>
      </c>
      <c r="CY14" s="366">
        <f t="shared" si="167"/>
        <v>496765.1934706865</v>
      </c>
      <c r="CZ14" s="366">
        <f t="shared" si="167"/>
        <v>500531.36750333308</v>
      </c>
      <c r="DA14" s="366">
        <f t="shared" si="167"/>
        <v>504278.71066581638</v>
      </c>
      <c r="DB14" s="366">
        <f t="shared" si="167"/>
        <v>508007.31711248733</v>
      </c>
      <c r="DC14" s="366">
        <f t="shared" si="167"/>
        <v>511717.28052692488</v>
      </c>
      <c r="DD14" s="366">
        <f t="shared" si="167"/>
        <v>515408.69412429025</v>
      </c>
      <c r="DE14" s="366">
        <f t="shared" si="167"/>
        <v>519081.6506536688</v>
      </c>
      <c r="DF14" s="366">
        <f t="shared" si="167"/>
        <v>522736.24240040046</v>
      </c>
      <c r="DG14" s="366">
        <f t="shared" si="167"/>
        <v>526372.56118839839</v>
      </c>
      <c r="DH14" s="366">
        <f t="shared" si="167"/>
        <v>529990.69838245644</v>
      </c>
      <c r="DI14" s="366">
        <f t="shared" si="167"/>
        <v>533590.74489054421</v>
      </c>
      <c r="DJ14" s="366">
        <f t="shared" si="167"/>
        <v>537172.79116609157</v>
      </c>
      <c r="DK14" s="366">
        <f t="shared" si="167"/>
        <v>540736.92721026111</v>
      </c>
      <c r="DL14" s="366">
        <f t="shared" si="167"/>
        <v>544283.24257420981</v>
      </c>
    </row>
    <row r="15" spans="1:116" x14ac:dyDescent="0.2">
      <c r="B15" s="90" t="s">
        <v>123</v>
      </c>
      <c r="C15" s="91"/>
      <c r="D15" s="91"/>
      <c r="E15" s="360"/>
      <c r="F15" s="367">
        <f>SUM(F13+F14)</f>
        <v>0</v>
      </c>
      <c r="G15" s="367">
        <f t="shared" ref="G15:BM15" si="168">SUM(G13+G14)</f>
        <v>81250</v>
      </c>
      <c r="H15" s="367">
        <f t="shared" si="168"/>
        <v>97093.75</v>
      </c>
      <c r="I15" s="367">
        <f t="shared" si="168"/>
        <v>112858.28125</v>
      </c>
      <c r="J15" s="367">
        <f t="shared" si="168"/>
        <v>128543.98984375002</v>
      </c>
      <c r="K15" s="367">
        <f t="shared" si="168"/>
        <v>144151.26989453126</v>
      </c>
      <c r="L15" s="367">
        <f t="shared" si="168"/>
        <v>159680.51354505861</v>
      </c>
      <c r="M15" s="367">
        <f t="shared" si="168"/>
        <v>175132.1109773333</v>
      </c>
      <c r="N15" s="367">
        <f t="shared" si="168"/>
        <v>190506.45042244665</v>
      </c>
      <c r="O15" s="367">
        <f t="shared" si="168"/>
        <v>205803.91817033442</v>
      </c>
      <c r="P15" s="367">
        <f t="shared" si="168"/>
        <v>221024.89857948275</v>
      </c>
      <c r="Q15" s="367">
        <f t="shared" si="168"/>
        <v>236169.77408658533</v>
      </c>
      <c r="R15" s="367">
        <f t="shared" si="168"/>
        <v>251238.92521615239</v>
      </c>
      <c r="S15" s="367">
        <f t="shared" si="168"/>
        <v>266232.73059007165</v>
      </c>
      <c r="T15" s="367">
        <f t="shared" si="168"/>
        <v>281151.56693712127</v>
      </c>
      <c r="U15" s="367">
        <f t="shared" si="168"/>
        <v>295995.80910243571</v>
      </c>
      <c r="V15" s="367">
        <f t="shared" si="168"/>
        <v>310765.8300569235</v>
      </c>
      <c r="W15" s="367">
        <f t="shared" si="168"/>
        <v>325462.00090663892</v>
      </c>
      <c r="X15" s="367">
        <f t="shared" si="168"/>
        <v>340084.69090210565</v>
      </c>
      <c r="Y15" s="367">
        <f t="shared" si="168"/>
        <v>354634.26744759514</v>
      </c>
      <c r="Z15" s="367">
        <f t="shared" si="168"/>
        <v>369111.0961103572</v>
      </c>
      <c r="AA15" s="367">
        <f t="shared" si="168"/>
        <v>383515.54062980541</v>
      </c>
      <c r="AB15" s="367">
        <f t="shared" si="168"/>
        <v>397847.96292665636</v>
      </c>
      <c r="AC15" s="367">
        <f t="shared" si="168"/>
        <v>412108.72311202309</v>
      </c>
      <c r="AD15" s="367">
        <f t="shared" si="168"/>
        <v>426298.17949646298</v>
      </c>
      <c r="AE15" s="367">
        <f t="shared" si="168"/>
        <v>440416.6885989806</v>
      </c>
      <c r="AF15" s="367">
        <f t="shared" si="168"/>
        <v>454464.6051559858</v>
      </c>
      <c r="AG15" s="367">
        <f t="shared" si="168"/>
        <v>468442.28213020583</v>
      </c>
      <c r="AH15" s="367">
        <f t="shared" si="168"/>
        <v>482350.07071955479</v>
      </c>
      <c r="AI15" s="367">
        <f t="shared" si="168"/>
        <v>496188.32036595698</v>
      </c>
      <c r="AJ15" s="367">
        <f t="shared" si="168"/>
        <v>509957.37876412726</v>
      </c>
      <c r="AK15" s="367">
        <f t="shared" si="168"/>
        <v>523657.59187030664</v>
      </c>
      <c r="AL15" s="367">
        <f t="shared" si="168"/>
        <v>537289.30391095509</v>
      </c>
      <c r="AM15" s="367">
        <f t="shared" si="168"/>
        <v>550852.85739140038</v>
      </c>
      <c r="AN15" s="367">
        <f t="shared" si="168"/>
        <v>564348.59310444328</v>
      </c>
      <c r="AO15" s="367">
        <f t="shared" si="168"/>
        <v>577776.85013892106</v>
      </c>
      <c r="AP15" s="367">
        <f t="shared" si="168"/>
        <v>591137.96588822652</v>
      </c>
      <c r="AQ15" s="367">
        <f t="shared" si="168"/>
        <v>604432.27605878538</v>
      </c>
      <c r="AR15" s="367">
        <f t="shared" si="168"/>
        <v>617660.11467849137</v>
      </c>
      <c r="AS15" s="367">
        <f t="shared" si="168"/>
        <v>630821.81410509895</v>
      </c>
      <c r="AT15" s="367">
        <f t="shared" si="168"/>
        <v>643917.70503457345</v>
      </c>
      <c r="AU15" s="367">
        <f t="shared" si="168"/>
        <v>656948.11650940054</v>
      </c>
      <c r="AV15" s="367">
        <f t="shared" si="168"/>
        <v>669913.37592685351</v>
      </c>
      <c r="AW15" s="367">
        <f t="shared" si="168"/>
        <v>682813.80904721934</v>
      </c>
      <c r="AX15" s="367">
        <f t="shared" si="168"/>
        <v>695649.74000198324</v>
      </c>
      <c r="AY15" s="367">
        <f t="shared" si="168"/>
        <v>708421.49130197323</v>
      </c>
      <c r="AZ15" s="367">
        <f t="shared" si="168"/>
        <v>721129.3838454634</v>
      </c>
      <c r="BA15" s="367">
        <f t="shared" si="168"/>
        <v>733773.73692623596</v>
      </c>
      <c r="BB15" s="367">
        <f t="shared" si="168"/>
        <v>746354.86824160465</v>
      </c>
      <c r="BC15" s="367">
        <f t="shared" si="168"/>
        <v>758873.09390039672</v>
      </c>
      <c r="BD15" s="367">
        <f t="shared" si="168"/>
        <v>771328.72843089467</v>
      </c>
      <c r="BE15" s="367">
        <f t="shared" si="168"/>
        <v>783722.08478874026</v>
      </c>
      <c r="BF15" s="367">
        <f t="shared" si="168"/>
        <v>796053.47436479665</v>
      </c>
      <c r="BG15" s="367">
        <f t="shared" si="168"/>
        <v>808323.20699297264</v>
      </c>
      <c r="BH15" s="367">
        <f t="shared" si="168"/>
        <v>820531.59095800784</v>
      </c>
      <c r="BI15" s="367">
        <f t="shared" si="168"/>
        <v>832678.93300321768</v>
      </c>
      <c r="BJ15" s="367">
        <f t="shared" si="168"/>
        <v>844765.53833820159</v>
      </c>
      <c r="BK15" s="367">
        <f t="shared" si="168"/>
        <v>856791.71064651059</v>
      </c>
      <c r="BL15" s="367">
        <f t="shared" si="168"/>
        <v>868757.75209327799</v>
      </c>
      <c r="BM15" s="368">
        <f t="shared" si="168"/>
        <v>880663.9633328116</v>
      </c>
      <c r="BN15" s="368">
        <f t="shared" ref="BN15:CS15" si="169">SUM(BN13+BN14)</f>
        <v>892510.64351614739</v>
      </c>
      <c r="BO15" s="368">
        <f t="shared" si="169"/>
        <v>904298.09029856662</v>
      </c>
      <c r="BP15" s="368">
        <f t="shared" si="169"/>
        <v>916026.59984707378</v>
      </c>
      <c r="BQ15" s="368">
        <f t="shared" si="169"/>
        <v>927696.46684783837</v>
      </c>
      <c r="BR15" s="368">
        <f t="shared" si="169"/>
        <v>939307.98451359919</v>
      </c>
      <c r="BS15" s="368">
        <f t="shared" si="169"/>
        <v>950861.44459103129</v>
      </c>
      <c r="BT15" s="368">
        <f t="shared" si="169"/>
        <v>962357.13736807602</v>
      </c>
      <c r="BU15" s="368">
        <f t="shared" si="169"/>
        <v>973795.35168123571</v>
      </c>
      <c r="BV15" s="368">
        <f t="shared" si="169"/>
        <v>985176.37492282968</v>
      </c>
      <c r="BW15" s="368">
        <f t="shared" si="169"/>
        <v>996500.49304821552</v>
      </c>
      <c r="BX15" s="368">
        <f t="shared" si="169"/>
        <v>1007767.9905829745</v>
      </c>
      <c r="BY15" s="368">
        <f t="shared" si="169"/>
        <v>1018979.1506300597</v>
      </c>
      <c r="BZ15" s="368">
        <f t="shared" si="169"/>
        <v>1030134.2548769093</v>
      </c>
      <c r="CA15" s="368">
        <f t="shared" si="169"/>
        <v>1041233.5836025248</v>
      </c>
      <c r="CB15" s="368">
        <f t="shared" si="169"/>
        <v>1052277.4156845121</v>
      </c>
      <c r="CC15" s="368">
        <f t="shared" si="169"/>
        <v>1063266.0286060895</v>
      </c>
      <c r="CD15" s="368">
        <f t="shared" si="169"/>
        <v>1074199.698463059</v>
      </c>
      <c r="CE15" s="368">
        <f t="shared" si="169"/>
        <v>1085078.6999707436</v>
      </c>
      <c r="CF15" s="368">
        <f t="shared" si="169"/>
        <v>1095903.3064708901</v>
      </c>
      <c r="CG15" s="368">
        <f t="shared" si="169"/>
        <v>1106673.7899385355</v>
      </c>
      <c r="CH15" s="368">
        <f t="shared" si="169"/>
        <v>1117390.4209888428</v>
      </c>
      <c r="CI15" s="368">
        <f t="shared" si="169"/>
        <v>1128053.4688838988</v>
      </c>
      <c r="CJ15" s="368">
        <f t="shared" si="169"/>
        <v>1138663.2015394792</v>
      </c>
      <c r="CK15" s="368">
        <f t="shared" si="169"/>
        <v>1149219.8855317819</v>
      </c>
      <c r="CL15" s="368">
        <f t="shared" si="169"/>
        <v>1159723.7861041229</v>
      </c>
      <c r="CM15" s="368">
        <f t="shared" si="169"/>
        <v>1170175.1671736024</v>
      </c>
      <c r="CN15" s="368">
        <f t="shared" si="169"/>
        <v>1180574.2913377343</v>
      </c>
      <c r="CO15" s="368">
        <f t="shared" si="169"/>
        <v>1190921.4198810456</v>
      </c>
      <c r="CP15" s="368">
        <f t="shared" si="169"/>
        <v>1201216.8127816403</v>
      </c>
      <c r="CQ15" s="368">
        <f t="shared" si="169"/>
        <v>1211460.7287177322</v>
      </c>
      <c r="CR15" s="368">
        <f t="shared" si="169"/>
        <v>1221653.4250741433</v>
      </c>
      <c r="CS15" s="368">
        <f t="shared" si="169"/>
        <v>1231795.1579487729</v>
      </c>
      <c r="CT15" s="368">
        <f t="shared" ref="CT15:DL15" si="170">SUM(CT13+CT14)</f>
        <v>1241886.1821590289</v>
      </c>
      <c r="CU15" s="368">
        <f t="shared" si="170"/>
        <v>1251926.7512482337</v>
      </c>
      <c r="CV15" s="368">
        <f t="shared" si="170"/>
        <v>1261917.1174919927</v>
      </c>
      <c r="CW15" s="368">
        <f t="shared" si="170"/>
        <v>1271857.5319045326</v>
      </c>
      <c r="CX15" s="368">
        <f t="shared" si="170"/>
        <v>1281748.24424501</v>
      </c>
      <c r="CY15" s="368">
        <f t="shared" si="170"/>
        <v>1291589.5030237848</v>
      </c>
      <c r="CZ15" s="368">
        <f t="shared" si="170"/>
        <v>1301381.555508666</v>
      </c>
      <c r="DA15" s="368">
        <f t="shared" si="170"/>
        <v>1311124.6477311226</v>
      </c>
      <c r="DB15" s="368">
        <f t="shared" si="170"/>
        <v>1320819.0244924671</v>
      </c>
      <c r="DC15" s="368">
        <f t="shared" si="170"/>
        <v>1330464.9293700047</v>
      </c>
      <c r="DD15" s="368">
        <f t="shared" si="170"/>
        <v>1340062.6047231546</v>
      </c>
      <c r="DE15" s="368">
        <f t="shared" si="170"/>
        <v>1349612.2916995389</v>
      </c>
      <c r="DF15" s="368">
        <f t="shared" si="170"/>
        <v>1359114.2302410412</v>
      </c>
      <c r="DG15" s="368">
        <f t="shared" si="170"/>
        <v>1368568.6590898358</v>
      </c>
      <c r="DH15" s="368">
        <f t="shared" si="170"/>
        <v>1377975.8157943869</v>
      </c>
      <c r="DI15" s="368">
        <f t="shared" si="170"/>
        <v>1387335.936715415</v>
      </c>
      <c r="DJ15" s="368">
        <f t="shared" si="170"/>
        <v>1396649.2570318379</v>
      </c>
      <c r="DK15" s="368">
        <f t="shared" si="170"/>
        <v>1405916.0107466788</v>
      </c>
      <c r="DL15" s="368">
        <f t="shared" si="170"/>
        <v>1415136.4306929456</v>
      </c>
    </row>
    <row r="16" spans="1:116" x14ac:dyDescent="0.2">
      <c r="BN16" s="371"/>
      <c r="BO16" s="371"/>
      <c r="BP16" s="371"/>
      <c r="BQ16" s="371"/>
      <c r="BR16" s="371"/>
      <c r="BS16" s="371"/>
      <c r="BT16" s="371"/>
      <c r="BU16" s="371"/>
      <c r="BV16" s="371"/>
      <c r="BW16" s="371"/>
      <c r="BX16" s="371"/>
      <c r="BY16" s="371"/>
      <c r="BZ16" s="371"/>
      <c r="CA16" s="371"/>
      <c r="CB16" s="371"/>
      <c r="CC16" s="371"/>
      <c r="CD16" s="371"/>
      <c r="CE16" s="371"/>
      <c r="CF16" s="371"/>
      <c r="CG16" s="371"/>
      <c r="CH16" s="371"/>
      <c r="CI16" s="371"/>
      <c r="CJ16" s="371"/>
      <c r="CK16" s="371"/>
      <c r="CL16" s="371"/>
      <c r="CM16" s="371"/>
      <c r="CN16" s="371"/>
      <c r="CO16" s="371"/>
      <c r="CP16" s="371"/>
      <c r="CQ16" s="371"/>
      <c r="CR16" s="371"/>
      <c r="CS16" s="371"/>
      <c r="CT16" s="371"/>
      <c r="CU16" s="371"/>
      <c r="CV16" s="371"/>
      <c r="CW16" s="371"/>
      <c r="CX16" s="371"/>
      <c r="CY16" s="371"/>
      <c r="CZ16" s="371"/>
      <c r="DA16" s="371"/>
      <c r="DB16" s="371"/>
      <c r="DC16" s="371"/>
      <c r="DD16" s="371"/>
      <c r="DE16" s="371"/>
      <c r="DF16" s="371"/>
      <c r="DG16" s="371"/>
      <c r="DH16" s="371"/>
      <c r="DI16" s="371"/>
      <c r="DJ16" s="371"/>
      <c r="DK16" s="371"/>
      <c r="DL16" s="371"/>
    </row>
    <row r="17" spans="2:116" x14ac:dyDescent="0.2">
      <c r="BN17" s="371"/>
      <c r="BO17" s="371"/>
      <c r="BP17" s="371"/>
      <c r="BQ17" s="371"/>
      <c r="BR17" s="371"/>
      <c r="BS17" s="371"/>
      <c r="BT17" s="371"/>
      <c r="BU17" s="371"/>
      <c r="BV17" s="371"/>
      <c r="BW17" s="371"/>
      <c r="BX17" s="371"/>
      <c r="BY17" s="371"/>
      <c r="BZ17" s="371"/>
      <c r="CA17" s="371"/>
      <c r="CB17" s="371"/>
      <c r="CC17" s="371"/>
      <c r="CD17" s="371"/>
      <c r="CE17" s="371"/>
      <c r="CF17" s="371"/>
      <c r="CG17" s="371"/>
      <c r="CH17" s="371"/>
      <c r="CI17" s="371"/>
      <c r="CJ17" s="371"/>
      <c r="CK17" s="371"/>
      <c r="CL17" s="371"/>
      <c r="CM17" s="371"/>
      <c r="CN17" s="371"/>
      <c r="CO17" s="371"/>
      <c r="CP17" s="371"/>
      <c r="CQ17" s="371"/>
      <c r="CR17" s="371"/>
      <c r="CS17" s="371"/>
      <c r="CT17" s="371"/>
      <c r="CU17" s="371"/>
      <c r="CV17" s="371"/>
      <c r="CW17" s="371"/>
      <c r="CX17" s="371"/>
      <c r="CY17" s="371"/>
      <c r="CZ17" s="371"/>
      <c r="DA17" s="371"/>
      <c r="DB17" s="371"/>
      <c r="DC17" s="371"/>
      <c r="DD17" s="371"/>
      <c r="DE17" s="371"/>
      <c r="DF17" s="371"/>
      <c r="DG17" s="371"/>
      <c r="DH17" s="371"/>
      <c r="DI17" s="371"/>
      <c r="DJ17" s="371"/>
      <c r="DK17" s="371"/>
      <c r="DL17" s="371"/>
    </row>
    <row r="18" spans="2:116" x14ac:dyDescent="0.2">
      <c r="B18" s="87" t="s">
        <v>126</v>
      </c>
      <c r="C18" s="97"/>
      <c r="D18" s="98">
        <v>1</v>
      </c>
      <c r="E18" s="369"/>
      <c r="F18" s="117">
        <f>Dashboard!$F34*F$11</f>
        <v>0</v>
      </c>
      <c r="G18" s="117">
        <f>Dashboard!$F34*G$11</f>
        <v>24.625</v>
      </c>
      <c r="H18" s="117">
        <f>Dashboard!$F34*H$11</f>
        <v>29.426875000000003</v>
      </c>
      <c r="I18" s="117">
        <f>Dashboard!$F34*I$11</f>
        <v>34.204740625000007</v>
      </c>
      <c r="J18" s="117">
        <f>Dashboard!$F34*J$11</f>
        <v>38.958716921875002</v>
      </c>
      <c r="K18" s="117">
        <f>Dashboard!$F34*K$11</f>
        <v>43.688923337265628</v>
      </c>
      <c r="L18" s="117">
        <f>Dashboard!$F34*L$11</f>
        <v>48.395478720579298</v>
      </c>
      <c r="M18" s="117">
        <f>Dashboard!$F34*M$11</f>
        <v>53.078501326976401</v>
      </c>
      <c r="N18" s="117">
        <f>Dashboard!$F34*N$11</f>
        <v>57.738108820341523</v>
      </c>
      <c r="O18" s="117">
        <f>Dashboard!$F34*O$11</f>
        <v>62.374418276239815</v>
      </c>
      <c r="P18" s="117">
        <f>Dashboard!$F34*P$11</f>
        <v>66.987546184858616</v>
      </c>
      <c r="Q18" s="117">
        <f>Dashboard!$F34*Q$11</f>
        <v>71.577608453934332</v>
      </c>
      <c r="R18" s="117">
        <f>Dashboard!$F35*R$11*$D18</f>
        <v>86.967320267129693</v>
      </c>
      <c r="S18" s="117">
        <f>Dashboard!$F35*S$11*$D18</f>
        <v>92.157483665794047</v>
      </c>
      <c r="T18" s="117">
        <f>Dashboard!$F35*T$11*$D18</f>
        <v>97.32169624746507</v>
      </c>
      <c r="U18" s="117">
        <f>Dashboard!$F35*U$11*$D18</f>
        <v>102.46008776622774</v>
      </c>
      <c r="V18" s="117">
        <f>Dashboard!$F35*V$11*$D18</f>
        <v>107.57278732739661</v>
      </c>
      <c r="W18" s="117">
        <f>Dashboard!$F35*W$11*$D18</f>
        <v>112.65992339075963</v>
      </c>
      <c r="X18" s="117">
        <f>Dashboard!$F35*X$11*$D18</f>
        <v>117.72162377380582</v>
      </c>
      <c r="Y18" s="117">
        <f>Dashboard!$F35*Y$11*$D18</f>
        <v>122.7580156549368</v>
      </c>
      <c r="Z18" s="117">
        <f>Dashboard!$F35*Z$11*$D18</f>
        <v>127.76922557666212</v>
      </c>
      <c r="AA18" s="117">
        <f>Dashboard!$F35*AA$11*$D18</f>
        <v>132.7553794487788</v>
      </c>
      <c r="AB18" s="117">
        <f>Dashboard!$F35*AB$11*$D18</f>
        <v>137.71660255153492</v>
      </c>
      <c r="AC18" s="117">
        <f>Dashboard!$F35*AC$11*$D18</f>
        <v>142.65301953877724</v>
      </c>
      <c r="AD18" s="117">
        <f>Dashboard!$F36*AD$11*$D18</f>
        <v>165.92836832708483</v>
      </c>
      <c r="AE18" s="117">
        <f>Dashboard!$F36*AE$11*$D18</f>
        <v>171.42372648544938</v>
      </c>
      <c r="AF18" s="117">
        <f>Dashboard!$F36*AF$11*$D18</f>
        <v>176.89160785302215</v>
      </c>
      <c r="AG18" s="117">
        <f>Dashboard!$F36*AG$11*$D18</f>
        <v>182.33214981375704</v>
      </c>
      <c r="AH18" s="117">
        <f>Dashboard!$F36*AH$11*$D18</f>
        <v>187.74548906468826</v>
      </c>
      <c r="AI18" s="117">
        <f>Dashboard!$F36*AI$11*$D18</f>
        <v>193.13176161936482</v>
      </c>
      <c r="AJ18" s="117">
        <f>Dashboard!$F36*AJ$11*$D18</f>
        <v>198.49110281126801</v>
      </c>
      <c r="AK18" s="117">
        <f>Dashboard!$F36*AK$11*$D18</f>
        <v>203.82364729721166</v>
      </c>
      <c r="AL18" s="117">
        <f>Dashboard!$F36*AL$11*$D18</f>
        <v>209.12952906072562</v>
      </c>
      <c r="AM18" s="117">
        <f>Dashboard!$F36*AM$11*$D18</f>
        <v>214.40888141542197</v>
      </c>
      <c r="AN18" s="117">
        <f>Dashboard!$F36*AN$11*$D18</f>
        <v>219.66183700834486</v>
      </c>
      <c r="AO18" s="117">
        <f>Dashboard!$F36*AO$11*$D18</f>
        <v>224.88852782330312</v>
      </c>
      <c r="AP18" s="117">
        <f>Dashboard!$F37*AP$11*$D18</f>
        <v>255.55348986860253</v>
      </c>
      <c r="AQ18" s="117">
        <f>Dashboard!$F37*AQ$11*$D18</f>
        <v>261.3007224192595</v>
      </c>
      <c r="AR18" s="117">
        <f>Dashboard!$F37*AR$11*$D18</f>
        <v>267.01921880716321</v>
      </c>
      <c r="AS18" s="117">
        <f>Dashboard!$F37*AS$11*$D18</f>
        <v>272.70912271312739</v>
      </c>
      <c r="AT18" s="117">
        <f>Dashboard!$F37*AT$11*$D18</f>
        <v>278.37057709956179</v>
      </c>
      <c r="AU18" s="117">
        <f>Dashboard!$F37*AU$11*$D18</f>
        <v>284.00372421406394</v>
      </c>
      <c r="AV18" s="117">
        <f>Dashboard!$F37*AV$11*$D18</f>
        <v>289.60870559299366</v>
      </c>
      <c r="AW18" s="117">
        <f>Dashboard!$F37*AW$11*$D18</f>
        <v>295.18566206502868</v>
      </c>
      <c r="AX18" s="117">
        <f>Dashboard!$F37*AX$11*$D18</f>
        <v>300.73473375470354</v>
      </c>
      <c r="AY18" s="117">
        <f>Dashboard!$F37*AY$11*$D18</f>
        <v>306.25606008593002</v>
      </c>
      <c r="AZ18" s="117">
        <f>Dashboard!$F37*AZ$11*$D18</f>
        <v>311.74977978550032</v>
      </c>
      <c r="BA18" s="117">
        <f>Dashboard!$F37*BA$11*$D18</f>
        <v>317.21603088657281</v>
      </c>
      <c r="BB18" s="117">
        <f>Dashboard!$F38*BB$11*$D18</f>
        <v>354.80562197947052</v>
      </c>
      <c r="BC18" s="117">
        <f>Dashboard!$F38*BC$11*$D18</f>
        <v>360.75659386957318</v>
      </c>
      <c r="BD18" s="117">
        <f>Dashboard!$F38*BD$11*$D18</f>
        <v>366.67781090022532</v>
      </c>
      <c r="BE18" s="117">
        <f>Dashboard!$F38*BE$11*$D18</f>
        <v>372.56942184572421</v>
      </c>
      <c r="BF18" s="117">
        <f>Dashboard!$F38*BF$11*$D18</f>
        <v>378.43157473649563</v>
      </c>
      <c r="BG18" s="117">
        <f>Dashboard!$F38*BG$11*$D18</f>
        <v>384.26441686281316</v>
      </c>
      <c r="BH18" s="117">
        <f>Dashboard!$F38*BH$11*$D18</f>
        <v>390.06809477849907</v>
      </c>
      <c r="BI18" s="117">
        <f>Dashboard!$F38*BI$11*$D18</f>
        <v>395.84275430460656</v>
      </c>
      <c r="BJ18" s="117">
        <f>Dashboard!$F38*BJ$11*$D18</f>
        <v>401.58854053308352</v>
      </c>
      <c r="BK18" s="117">
        <f>Dashboard!$F38*BK$11*$D18</f>
        <v>407.30559783041809</v>
      </c>
      <c r="BL18" s="117">
        <f>Dashboard!$F38*BL$11*$D18</f>
        <v>412.99406984126597</v>
      </c>
      <c r="BM18" s="309">
        <f>Dashboard!$F38*BM$11*$D18</f>
        <v>418.65409949205963</v>
      </c>
      <c r="BN18" s="309">
        <f>Dashboard!$F38*BN$11*$D18</f>
        <v>424.28582899459929</v>
      </c>
      <c r="BO18" s="309">
        <f>Dashboard!$F38*BO$11*$D18</f>
        <v>429.88939984962633</v>
      </c>
      <c r="BP18" s="309">
        <f>Dashboard!$F38*BP$11*$D18</f>
        <v>435.46495285037815</v>
      </c>
      <c r="BQ18" s="309">
        <f>Dashboard!$F38*BQ$11*$D18</f>
        <v>441.01262808612626</v>
      </c>
      <c r="BR18" s="309">
        <f>Dashboard!$F38*BR$11*$D18</f>
        <v>446.53256494569564</v>
      </c>
      <c r="BS18" s="309">
        <f>Dashboard!$F38*BS$11*$D18</f>
        <v>452.02490212096717</v>
      </c>
      <c r="BT18" s="309">
        <f>Dashboard!$F38*BT$11*$D18</f>
        <v>457.4897776103623</v>
      </c>
      <c r="BU18" s="309">
        <f>Dashboard!$F38*BU$11*$D18</f>
        <v>462.92732872231051</v>
      </c>
      <c r="BV18" s="309">
        <f>Dashboard!$F38*BV$11*$D18</f>
        <v>468.33769207869898</v>
      </c>
      <c r="BW18" s="309">
        <f>Dashboard!$F38*BW$11*$D18</f>
        <v>473.72100361830553</v>
      </c>
      <c r="BX18" s="309">
        <f>Dashboard!$F38*BX$11*$D18</f>
        <v>479.077398600214</v>
      </c>
      <c r="BY18" s="309">
        <f>Dashboard!$F38*BY$11*$D18</f>
        <v>484.40701160721295</v>
      </c>
      <c r="BZ18" s="309">
        <f>Dashboard!$F38*BZ$11*$D18</f>
        <v>489.70997654917687</v>
      </c>
      <c r="CA18" s="309">
        <f>Dashboard!$F38*CA$11*$D18</f>
        <v>494.98642666643104</v>
      </c>
      <c r="CB18" s="309">
        <f>Dashboard!$F38*CB$11*$D18</f>
        <v>500.23649453309883</v>
      </c>
      <c r="CC18" s="309">
        <f>Dashboard!$F38*CC$11*$D18</f>
        <v>505.4603120604333</v>
      </c>
      <c r="CD18" s="309">
        <f>Dashboard!$F38*CD$11*$D18</f>
        <v>510.65801050013113</v>
      </c>
      <c r="CE18" s="309">
        <f>Dashboard!$F38*CE$11*$D18</f>
        <v>515.82972044763051</v>
      </c>
      <c r="CF18" s="309">
        <f>Dashboard!$F38*CF$11*$D18</f>
        <v>520.97557184539232</v>
      </c>
      <c r="CG18" s="309">
        <f>Dashboard!$F38*CG$11*$D18</f>
        <v>526.09569398616543</v>
      </c>
      <c r="CH18" s="309">
        <f>Dashboard!$F38*CH$11*$D18</f>
        <v>531.19021551623462</v>
      </c>
      <c r="CI18" s="309">
        <f>Dashboard!$F38*CI$11*$D18</f>
        <v>536.25926443865342</v>
      </c>
      <c r="CJ18" s="309">
        <f>Dashboard!$F38*CJ$11*$D18</f>
        <v>541.30296811646019</v>
      </c>
      <c r="CK18" s="309">
        <f>Dashboard!$F38*CK$11*$D18</f>
        <v>546.32145327587784</v>
      </c>
      <c r="CL18" s="309">
        <f>Dashboard!$F38*CL$11*$D18</f>
        <v>551.31484600949841</v>
      </c>
      <c r="CM18" s="309">
        <f>Dashboard!$F38*CM$11*$D18</f>
        <v>556.28327177945096</v>
      </c>
      <c r="CN18" s="309">
        <f>Dashboard!$F38*CN$11*$D18</f>
        <v>561.22685542055365</v>
      </c>
      <c r="CO18" s="309">
        <f>Dashboard!$F38*CO$11*$D18</f>
        <v>566.14572114345094</v>
      </c>
      <c r="CP18" s="309">
        <f>Dashboard!$F38*CP$11*$D18</f>
        <v>571.03999253773361</v>
      </c>
      <c r="CQ18" s="309">
        <f>Dashboard!$F38*CQ$11*$D18</f>
        <v>575.909792575045</v>
      </c>
      <c r="CR18" s="309">
        <f>Dashboard!$F38*CR$11*$D18</f>
        <v>580.75524361216981</v>
      </c>
      <c r="CS18" s="309">
        <f>Dashboard!$F38*CS$11*$D18</f>
        <v>585.57646739410893</v>
      </c>
      <c r="CT18" s="309">
        <f>Dashboard!$F38*CT$11*$D18</f>
        <v>590.37358505713837</v>
      </c>
      <c r="CU18" s="309">
        <f>Dashboard!$F38*CU$11*$D18</f>
        <v>595.1467171318526</v>
      </c>
      <c r="CV18" s="309">
        <f>Dashboard!$F38*CV$11*$D18</f>
        <v>599.89598354619341</v>
      </c>
      <c r="CW18" s="309">
        <f>Dashboard!$F38*CW$11*$D18</f>
        <v>604.62150362846239</v>
      </c>
      <c r="CX18" s="309">
        <f>Dashboard!$F38*CX$11*$D18</f>
        <v>609.32339611032012</v>
      </c>
      <c r="CY18" s="309">
        <f>Dashboard!$F38*CY$11*$D18</f>
        <v>614.00177912976847</v>
      </c>
      <c r="CZ18" s="309">
        <f>Dashboard!$F38*CZ$11*$D18</f>
        <v>618.65677023411968</v>
      </c>
      <c r="DA18" s="309">
        <f>Dashboard!$F38*DA$11*$D18</f>
        <v>623.28848638294903</v>
      </c>
      <c r="DB18" s="309">
        <f>Dashboard!$F38*DB$11*$D18</f>
        <v>627.89704395103433</v>
      </c>
      <c r="DC18" s="309">
        <f>Dashboard!$F38*DC$11*$D18</f>
        <v>632.48255873127914</v>
      </c>
      <c r="DD18" s="309">
        <f>Dashboard!$F38*DD$11*$D18</f>
        <v>637.04514593762281</v>
      </c>
      <c r="DE18" s="309">
        <f>Dashboard!$F38*DE$11*$D18</f>
        <v>641.5849202079346</v>
      </c>
      <c r="DF18" s="309">
        <f>Dashboard!$F38*DF$11*$D18</f>
        <v>646.10199560689489</v>
      </c>
      <c r="DG18" s="309">
        <f>Dashboard!$F38*DG$11*$D18</f>
        <v>650.59648562886048</v>
      </c>
      <c r="DH18" s="309">
        <f>Dashboard!$F38*DH$11*$D18</f>
        <v>655.06850320071612</v>
      </c>
      <c r="DI18" s="309">
        <f>Dashboard!$F38*DI$11*$D18</f>
        <v>659.5181606847126</v>
      </c>
      <c r="DJ18" s="309">
        <f>Dashboard!$F38*DJ$11*$D18</f>
        <v>663.94556988128909</v>
      </c>
      <c r="DK18" s="309">
        <f>Dashboard!$F38*DK$11*$D18</f>
        <v>668.35084203188273</v>
      </c>
      <c r="DL18" s="309">
        <f>Dashboard!$F38*DL$11*$D18</f>
        <v>672.73408782172328</v>
      </c>
    </row>
    <row r="19" spans="2:116" x14ac:dyDescent="0.2">
      <c r="B19" s="90" t="s">
        <v>127</v>
      </c>
      <c r="C19" s="99"/>
      <c r="D19" s="100">
        <v>1</v>
      </c>
      <c r="E19" s="370"/>
      <c r="F19" s="119">
        <f>Dashboard!$G34*F$11</f>
        <v>0</v>
      </c>
      <c r="G19" s="119">
        <f>Dashboard!$G34*G$11</f>
        <v>24.625</v>
      </c>
      <c r="H19" s="119">
        <f>Dashboard!$G34*H$11</f>
        <v>29.426875000000003</v>
      </c>
      <c r="I19" s="119">
        <f>Dashboard!$G34*I$11</f>
        <v>34.204740625000007</v>
      </c>
      <c r="J19" s="119">
        <f>Dashboard!$G34*J$11</f>
        <v>38.958716921875002</v>
      </c>
      <c r="K19" s="119">
        <f>Dashboard!$G34*K$11</f>
        <v>43.688923337265628</v>
      </c>
      <c r="L19" s="119">
        <f>Dashboard!$G34*L$11</f>
        <v>48.395478720579298</v>
      </c>
      <c r="M19" s="119">
        <f>Dashboard!$G34*M$11</f>
        <v>53.078501326976401</v>
      </c>
      <c r="N19" s="119">
        <f>Dashboard!$G34*N$11</f>
        <v>57.738108820341523</v>
      </c>
      <c r="O19" s="119">
        <f>Dashboard!$G34*O$11</f>
        <v>62.374418276239815</v>
      </c>
      <c r="P19" s="119">
        <f>Dashboard!$G34*P$11</f>
        <v>66.987546184858616</v>
      </c>
      <c r="Q19" s="119">
        <f>Dashboard!$G34*Q$11</f>
        <v>71.577608453934332</v>
      </c>
      <c r="R19" s="119">
        <f>Dashboard!$G35*R$11*$D19</f>
        <v>86.967320267129693</v>
      </c>
      <c r="S19" s="119">
        <f>Dashboard!$G35*S$11*$D19</f>
        <v>92.157483665794047</v>
      </c>
      <c r="T19" s="119">
        <f>Dashboard!$G35*T$11*$D19</f>
        <v>97.32169624746507</v>
      </c>
      <c r="U19" s="119">
        <f>Dashboard!$G35*U$11*$D19</f>
        <v>102.46008776622774</v>
      </c>
      <c r="V19" s="119">
        <f>Dashboard!$G35*V$11*$D19</f>
        <v>107.57278732739661</v>
      </c>
      <c r="W19" s="119">
        <f>Dashboard!$G35*W$11*$D19</f>
        <v>112.65992339075963</v>
      </c>
      <c r="X19" s="119">
        <f>Dashboard!$G35*X$11*$D19</f>
        <v>117.72162377380582</v>
      </c>
      <c r="Y19" s="119">
        <f>Dashboard!$G35*Y$11*$D19</f>
        <v>122.7580156549368</v>
      </c>
      <c r="Z19" s="119">
        <f>Dashboard!$G35*Z$11*$D19</f>
        <v>127.76922557666212</v>
      </c>
      <c r="AA19" s="119">
        <f>Dashboard!$G35*AA$11*$D19</f>
        <v>132.7553794487788</v>
      </c>
      <c r="AB19" s="119">
        <f>Dashboard!$G35*AB$11*$D19</f>
        <v>137.71660255153492</v>
      </c>
      <c r="AC19" s="119">
        <f>Dashboard!$G35*AC$11*$D19</f>
        <v>142.65301953877724</v>
      </c>
      <c r="AD19" s="119">
        <f>Dashboard!$G36*AD$11*$D19</f>
        <v>165.92836832708483</v>
      </c>
      <c r="AE19" s="119">
        <f>Dashboard!$G36*AE$11*$D19</f>
        <v>171.42372648544938</v>
      </c>
      <c r="AF19" s="119">
        <f>Dashboard!$G36*AF$11*$D19</f>
        <v>176.89160785302215</v>
      </c>
      <c r="AG19" s="119">
        <f>Dashboard!$G36*AG$11*$D19</f>
        <v>182.33214981375704</v>
      </c>
      <c r="AH19" s="119">
        <f>Dashboard!$G36*AH$11*$D19</f>
        <v>187.74548906468826</v>
      </c>
      <c r="AI19" s="119">
        <f>Dashboard!$G36*AI$11*$D19</f>
        <v>193.13176161936482</v>
      </c>
      <c r="AJ19" s="119">
        <f>Dashboard!$G36*AJ$11*$D19</f>
        <v>198.49110281126801</v>
      </c>
      <c r="AK19" s="119">
        <f>Dashboard!$G36*AK$11*$D19</f>
        <v>203.82364729721166</v>
      </c>
      <c r="AL19" s="119">
        <f>Dashboard!$G36*AL$11*$D19</f>
        <v>209.12952906072562</v>
      </c>
      <c r="AM19" s="119">
        <f>Dashboard!$G36*AM$11*$D19</f>
        <v>214.40888141542197</v>
      </c>
      <c r="AN19" s="119">
        <f>Dashboard!$G36*AN$11*$D19</f>
        <v>219.66183700834486</v>
      </c>
      <c r="AO19" s="119">
        <f>Dashboard!$G36*AO$11*$D19</f>
        <v>224.88852782330312</v>
      </c>
      <c r="AP19" s="119">
        <f>Dashboard!$G37*AP$11*$D19</f>
        <v>255.55348986860253</v>
      </c>
      <c r="AQ19" s="119">
        <f>Dashboard!$G37*AQ$11*$D19</f>
        <v>261.3007224192595</v>
      </c>
      <c r="AR19" s="119">
        <f>Dashboard!$G37*AR$11*$D19</f>
        <v>267.01921880716321</v>
      </c>
      <c r="AS19" s="119">
        <f>Dashboard!$G37*AS$11*$D19</f>
        <v>272.70912271312739</v>
      </c>
      <c r="AT19" s="119">
        <f>Dashboard!$G37*AT$11*$D19</f>
        <v>278.37057709956179</v>
      </c>
      <c r="AU19" s="119">
        <f>Dashboard!$G37*AU$11*$D19</f>
        <v>284.00372421406394</v>
      </c>
      <c r="AV19" s="119">
        <f>Dashboard!$G37*AV$11*$D19</f>
        <v>289.60870559299366</v>
      </c>
      <c r="AW19" s="119">
        <f>Dashboard!$G37*AW$11*$D19</f>
        <v>295.18566206502868</v>
      </c>
      <c r="AX19" s="119">
        <f>Dashboard!$G37*AX$11*$D19</f>
        <v>300.73473375470354</v>
      </c>
      <c r="AY19" s="119">
        <f>Dashboard!$G37*AY$11*$D19</f>
        <v>306.25606008593002</v>
      </c>
      <c r="AZ19" s="119">
        <f>Dashboard!$G37*AZ$11*$D19</f>
        <v>311.74977978550032</v>
      </c>
      <c r="BA19" s="119">
        <f>Dashboard!$G37*BA$11*$D19</f>
        <v>317.21603088657281</v>
      </c>
      <c r="BB19" s="119">
        <f>Dashboard!$G38*BB$11*$D19</f>
        <v>354.80562197947052</v>
      </c>
      <c r="BC19" s="119">
        <f>Dashboard!$G38*BC$11*$D19</f>
        <v>360.75659386957318</v>
      </c>
      <c r="BD19" s="119">
        <f>Dashboard!$G38*BD$11*$D19</f>
        <v>366.67781090022532</v>
      </c>
      <c r="BE19" s="119">
        <f>Dashboard!$G38*BE$11*$D19</f>
        <v>372.56942184572421</v>
      </c>
      <c r="BF19" s="119">
        <f>Dashboard!$G38*BF$11*$D19</f>
        <v>378.43157473649563</v>
      </c>
      <c r="BG19" s="119">
        <f>Dashboard!$G38*BG$11*$D19</f>
        <v>384.26441686281316</v>
      </c>
      <c r="BH19" s="119">
        <f>Dashboard!$G38*BH$11*$D19</f>
        <v>390.06809477849907</v>
      </c>
      <c r="BI19" s="119">
        <f>Dashboard!$G38*BI$11*$D19</f>
        <v>395.84275430460656</v>
      </c>
      <c r="BJ19" s="119">
        <f>Dashboard!$G38*BJ$11*$D19</f>
        <v>401.58854053308352</v>
      </c>
      <c r="BK19" s="119">
        <f>Dashboard!$G38*BK$11*$D19</f>
        <v>407.30559783041809</v>
      </c>
      <c r="BL19" s="119">
        <f>Dashboard!$G38*BL$11*$D19</f>
        <v>412.99406984126597</v>
      </c>
      <c r="BM19" s="120">
        <f>Dashboard!$G38*BM$11*$D19</f>
        <v>418.65409949205963</v>
      </c>
      <c r="BN19" s="120">
        <f>Dashboard!$G38*BN$11*$D19</f>
        <v>424.28582899459929</v>
      </c>
      <c r="BO19" s="120">
        <f>Dashboard!$G38*BO$11*$D19</f>
        <v>429.88939984962633</v>
      </c>
      <c r="BP19" s="120">
        <f>Dashboard!$G38*BP$11*$D19</f>
        <v>435.46495285037815</v>
      </c>
      <c r="BQ19" s="120">
        <f>Dashboard!$G38*BQ$11*$D19</f>
        <v>441.01262808612626</v>
      </c>
      <c r="BR19" s="120">
        <f>Dashboard!$G38*BR$11*$D19</f>
        <v>446.53256494569564</v>
      </c>
      <c r="BS19" s="120">
        <f>Dashboard!$G38*BS$11*$D19</f>
        <v>452.02490212096717</v>
      </c>
      <c r="BT19" s="120">
        <f>Dashboard!$G38*BT$11*$D19</f>
        <v>457.4897776103623</v>
      </c>
      <c r="BU19" s="120">
        <f>Dashboard!$G38*BU$11*$D19</f>
        <v>462.92732872231051</v>
      </c>
      <c r="BV19" s="120">
        <f>Dashboard!$G38*BV$11*$D19</f>
        <v>468.33769207869898</v>
      </c>
      <c r="BW19" s="120">
        <f>Dashboard!$G38*BW$11*$D19</f>
        <v>473.72100361830553</v>
      </c>
      <c r="BX19" s="120">
        <f>Dashboard!$G38*BX$11*$D19</f>
        <v>479.077398600214</v>
      </c>
      <c r="BY19" s="120">
        <f>Dashboard!$G38*BY$11*$D19</f>
        <v>484.40701160721295</v>
      </c>
      <c r="BZ19" s="120">
        <f>Dashboard!$G38*BZ$11*$D19</f>
        <v>489.70997654917687</v>
      </c>
      <c r="CA19" s="120">
        <f>Dashboard!$G38*CA$11*$D19</f>
        <v>494.98642666643104</v>
      </c>
      <c r="CB19" s="120">
        <f>Dashboard!$G38*CB$11*$D19</f>
        <v>500.23649453309883</v>
      </c>
      <c r="CC19" s="120">
        <f>Dashboard!$G38*CC$11*$D19</f>
        <v>505.4603120604333</v>
      </c>
      <c r="CD19" s="120">
        <f>Dashboard!$G38*CD$11*$D19</f>
        <v>510.65801050013113</v>
      </c>
      <c r="CE19" s="120">
        <f>Dashboard!$G38*CE$11*$D19</f>
        <v>515.82972044763051</v>
      </c>
      <c r="CF19" s="120">
        <f>Dashboard!$G38*CF$11*$D19</f>
        <v>520.97557184539232</v>
      </c>
      <c r="CG19" s="120">
        <f>Dashboard!$G38*CG$11*$D19</f>
        <v>526.09569398616543</v>
      </c>
      <c r="CH19" s="120">
        <f>Dashboard!$G38*CH$11*$D19</f>
        <v>531.19021551623462</v>
      </c>
      <c r="CI19" s="120">
        <f>Dashboard!$G38*CI$11*$D19</f>
        <v>536.25926443865342</v>
      </c>
      <c r="CJ19" s="120">
        <f>Dashboard!$G38*CJ$11*$D19</f>
        <v>541.30296811646019</v>
      </c>
      <c r="CK19" s="120">
        <f>Dashboard!$G38*CK$11*$D19</f>
        <v>546.32145327587784</v>
      </c>
      <c r="CL19" s="120">
        <f>Dashboard!$G38*CL$11*$D19</f>
        <v>551.31484600949841</v>
      </c>
      <c r="CM19" s="120">
        <f>Dashboard!$G38*CM$11*$D19</f>
        <v>556.28327177945096</v>
      </c>
      <c r="CN19" s="120">
        <f>Dashboard!$G38*CN$11*$D19</f>
        <v>561.22685542055365</v>
      </c>
      <c r="CO19" s="120">
        <f>Dashboard!$G38*CO$11*$D19</f>
        <v>566.14572114345094</v>
      </c>
      <c r="CP19" s="120">
        <f>Dashboard!$G38*CP$11*$D19</f>
        <v>571.03999253773361</v>
      </c>
      <c r="CQ19" s="120">
        <f>Dashboard!$G38*CQ$11*$D19</f>
        <v>575.909792575045</v>
      </c>
      <c r="CR19" s="120">
        <f>Dashboard!$G38*CR$11*$D19</f>
        <v>580.75524361216981</v>
      </c>
      <c r="CS19" s="120">
        <f>Dashboard!$G38*CS$11*$D19</f>
        <v>585.57646739410893</v>
      </c>
      <c r="CT19" s="120">
        <f>Dashboard!$G38*CT$11*$D19</f>
        <v>590.37358505713837</v>
      </c>
      <c r="CU19" s="120">
        <f>Dashboard!$G38*CU$11*$D19</f>
        <v>595.1467171318526</v>
      </c>
      <c r="CV19" s="120">
        <f>Dashboard!$G38*CV$11*$D19</f>
        <v>599.89598354619341</v>
      </c>
      <c r="CW19" s="120">
        <f>Dashboard!$G38*CW$11*$D19</f>
        <v>604.62150362846239</v>
      </c>
      <c r="CX19" s="120">
        <f>Dashboard!$G38*CX$11*$D19</f>
        <v>609.32339611032012</v>
      </c>
      <c r="CY19" s="120">
        <f>Dashboard!$G38*CY$11*$D19</f>
        <v>614.00177912976847</v>
      </c>
      <c r="CZ19" s="120">
        <f>Dashboard!$G38*CZ$11*$D19</f>
        <v>618.65677023411968</v>
      </c>
      <c r="DA19" s="120">
        <f>Dashboard!$G38*DA$11*$D19</f>
        <v>623.28848638294903</v>
      </c>
      <c r="DB19" s="120">
        <f>Dashboard!$G38*DB$11*$D19</f>
        <v>627.89704395103433</v>
      </c>
      <c r="DC19" s="120">
        <f>Dashboard!$G38*DC$11*$D19</f>
        <v>632.48255873127914</v>
      </c>
      <c r="DD19" s="120">
        <f>Dashboard!$G38*DD$11*$D19</f>
        <v>637.04514593762281</v>
      </c>
      <c r="DE19" s="120">
        <f>Dashboard!$G38*DE$11*$D19</f>
        <v>641.5849202079346</v>
      </c>
      <c r="DF19" s="120">
        <f>Dashboard!$G38*DF$11*$D19</f>
        <v>646.10199560689489</v>
      </c>
      <c r="DG19" s="120">
        <f>Dashboard!$G38*DG$11*$D19</f>
        <v>650.59648562886048</v>
      </c>
      <c r="DH19" s="120">
        <f>Dashboard!$G38*DH$11*$D19</f>
        <v>655.06850320071612</v>
      </c>
      <c r="DI19" s="120">
        <f>Dashboard!$G38*DI$11*$D19</f>
        <v>659.5181606847126</v>
      </c>
      <c r="DJ19" s="120">
        <f>Dashboard!$G38*DJ$11*$D19</f>
        <v>663.94556988128909</v>
      </c>
      <c r="DK19" s="120">
        <f>Dashboard!$G38*DK$11*$D19</f>
        <v>668.35084203188273</v>
      </c>
      <c r="DL19" s="120">
        <f>Dashboard!$G38*DL$11*$D19</f>
        <v>672.73408782172328</v>
      </c>
    </row>
    <row r="20" spans="2:116" x14ac:dyDescent="0.2">
      <c r="BN20" s="371"/>
      <c r="BO20" s="371"/>
      <c r="BP20" s="371"/>
      <c r="BQ20" s="371"/>
      <c r="BR20" s="371"/>
      <c r="BS20" s="371"/>
      <c r="BT20" s="371"/>
      <c r="BU20" s="371"/>
      <c r="BV20" s="371"/>
      <c r="BW20" s="371"/>
      <c r="BX20" s="371"/>
      <c r="BY20" s="371"/>
      <c r="BZ20" s="371"/>
      <c r="CA20" s="371"/>
      <c r="CB20" s="371"/>
      <c r="CC20" s="371"/>
      <c r="CD20" s="371"/>
      <c r="CE20" s="371"/>
      <c r="CF20" s="371"/>
      <c r="CG20" s="371"/>
      <c r="CH20" s="371"/>
      <c r="CI20" s="371"/>
      <c r="CJ20" s="371"/>
      <c r="CK20" s="371"/>
      <c r="CL20" s="371"/>
      <c r="CM20" s="371"/>
      <c r="CN20" s="371"/>
      <c r="CO20" s="371"/>
      <c r="CP20" s="371"/>
      <c r="CQ20" s="371"/>
      <c r="CR20" s="371"/>
      <c r="CS20" s="371"/>
      <c r="CT20" s="371"/>
      <c r="CU20" s="371"/>
      <c r="CV20" s="371"/>
      <c r="CW20" s="371"/>
      <c r="CX20" s="371"/>
      <c r="CY20" s="371"/>
      <c r="CZ20" s="371"/>
      <c r="DA20" s="371"/>
      <c r="DB20" s="371"/>
      <c r="DC20" s="371"/>
      <c r="DD20" s="371"/>
      <c r="DE20" s="371"/>
      <c r="DF20" s="371"/>
      <c r="DG20" s="371"/>
      <c r="DH20" s="371"/>
      <c r="DI20" s="371"/>
      <c r="DJ20" s="371"/>
      <c r="DK20" s="371"/>
      <c r="DL20" s="371"/>
    </row>
    <row r="21" spans="2:116" ht="12" customHeight="1" x14ac:dyDescent="0.2">
      <c r="B21" s="87" t="s">
        <v>128</v>
      </c>
      <c r="C21" s="97"/>
      <c r="D21" s="98">
        <f>(Dashboard!F18/Dashboard!F17)/100</f>
        <v>2.5000000000000001E-2</v>
      </c>
      <c r="E21" s="369"/>
      <c r="F21" s="117">
        <f>$D21*F18</f>
        <v>0</v>
      </c>
      <c r="G21" s="117">
        <f t="shared" ref="G21:BM21" si="171">$D21*G18</f>
        <v>0.61562500000000009</v>
      </c>
      <c r="H21" s="117">
        <f t="shared" si="171"/>
        <v>0.73567187500000009</v>
      </c>
      <c r="I21" s="117">
        <f t="shared" si="171"/>
        <v>0.85511851562500019</v>
      </c>
      <c r="J21" s="117">
        <f t="shared" si="171"/>
        <v>0.97396792304687507</v>
      </c>
      <c r="K21" s="117">
        <f t="shared" si="171"/>
        <v>1.0922230834316407</v>
      </c>
      <c r="L21" s="117">
        <f t="shared" si="171"/>
        <v>1.2098869680144826</v>
      </c>
      <c r="M21" s="117">
        <f t="shared" si="171"/>
        <v>1.3269625331744102</v>
      </c>
      <c r="N21" s="117">
        <f t="shared" si="171"/>
        <v>1.4434527205085381</v>
      </c>
      <c r="O21" s="117">
        <f t="shared" si="171"/>
        <v>1.5593604569059956</v>
      </c>
      <c r="P21" s="117">
        <f t="shared" si="171"/>
        <v>1.6746886546214654</v>
      </c>
      <c r="Q21" s="117">
        <f t="shared" si="171"/>
        <v>1.7894402113483583</v>
      </c>
      <c r="R21" s="117">
        <f t="shared" si="171"/>
        <v>2.1741830066782426</v>
      </c>
      <c r="S21" s="117">
        <f t="shared" si="171"/>
        <v>2.3039370916448512</v>
      </c>
      <c r="T21" s="117">
        <f t="shared" si="171"/>
        <v>2.4330424061866269</v>
      </c>
      <c r="U21" s="117">
        <f t="shared" si="171"/>
        <v>2.5615021941556937</v>
      </c>
      <c r="V21" s="117">
        <f t="shared" si="171"/>
        <v>2.6893196831849155</v>
      </c>
      <c r="W21" s="117">
        <f t="shared" si="171"/>
        <v>2.8164980847689911</v>
      </c>
      <c r="X21" s="117">
        <f t="shared" si="171"/>
        <v>2.9430405943451454</v>
      </c>
      <c r="Y21" s="117">
        <f t="shared" si="171"/>
        <v>3.06895039137342</v>
      </c>
      <c r="Z21" s="117">
        <f t="shared" si="171"/>
        <v>3.1942306394165532</v>
      </c>
      <c r="AA21" s="117">
        <f t="shared" si="171"/>
        <v>3.3188844862194702</v>
      </c>
      <c r="AB21" s="117">
        <f t="shared" si="171"/>
        <v>3.442915063788373</v>
      </c>
      <c r="AC21" s="117">
        <f t="shared" si="171"/>
        <v>3.5663254884694311</v>
      </c>
      <c r="AD21" s="117">
        <f t="shared" si="171"/>
        <v>4.1482092081771205</v>
      </c>
      <c r="AE21" s="117">
        <f t="shared" si="171"/>
        <v>4.2855931621362346</v>
      </c>
      <c r="AF21" s="117">
        <f t="shared" si="171"/>
        <v>4.4222901963255543</v>
      </c>
      <c r="AG21" s="117">
        <f t="shared" si="171"/>
        <v>4.5583037453439266</v>
      </c>
      <c r="AH21" s="117">
        <f t="shared" si="171"/>
        <v>4.6936372266172066</v>
      </c>
      <c r="AI21" s="117">
        <f t="shared" si="171"/>
        <v>4.8282940404841206</v>
      </c>
      <c r="AJ21" s="117">
        <f t="shared" si="171"/>
        <v>4.9622775702817004</v>
      </c>
      <c r="AK21" s="117">
        <f t="shared" si="171"/>
        <v>5.095591182430292</v>
      </c>
      <c r="AL21" s="117">
        <f t="shared" si="171"/>
        <v>5.2282382265181404</v>
      </c>
      <c r="AM21" s="117">
        <f t="shared" si="171"/>
        <v>5.3602220353855499</v>
      </c>
      <c r="AN21" s="117">
        <f t="shared" si="171"/>
        <v>5.4915459252086221</v>
      </c>
      <c r="AO21" s="117">
        <f t="shared" si="171"/>
        <v>5.622213195582578</v>
      </c>
      <c r="AP21" s="117">
        <f t="shared" si="171"/>
        <v>6.3888372467150631</v>
      </c>
      <c r="AQ21" s="117">
        <f t="shared" si="171"/>
        <v>6.5325180604814879</v>
      </c>
      <c r="AR21" s="117">
        <f t="shared" si="171"/>
        <v>6.6754804701790809</v>
      </c>
      <c r="AS21" s="117">
        <f t="shared" si="171"/>
        <v>6.8177280678281846</v>
      </c>
      <c r="AT21" s="117">
        <f t="shared" si="171"/>
        <v>6.9592644274890452</v>
      </c>
      <c r="AU21" s="117">
        <f t="shared" si="171"/>
        <v>7.1000931053515988</v>
      </c>
      <c r="AV21" s="117">
        <f t="shared" si="171"/>
        <v>7.2402176398248415</v>
      </c>
      <c r="AW21" s="117">
        <f t="shared" si="171"/>
        <v>7.379641551625717</v>
      </c>
      <c r="AX21" s="117">
        <f t="shared" si="171"/>
        <v>7.5183683438675892</v>
      </c>
      <c r="AY21" s="117">
        <f t="shared" si="171"/>
        <v>7.6564015021482508</v>
      </c>
      <c r="AZ21" s="117">
        <f t="shared" si="171"/>
        <v>7.7937444946375081</v>
      </c>
      <c r="BA21" s="117">
        <f t="shared" si="171"/>
        <v>7.9304007721643206</v>
      </c>
      <c r="BB21" s="117">
        <f t="shared" si="171"/>
        <v>8.8701405494867629</v>
      </c>
      <c r="BC21" s="117">
        <f t="shared" si="171"/>
        <v>9.0189148467393299</v>
      </c>
      <c r="BD21" s="117">
        <f t="shared" si="171"/>
        <v>9.1669452725056342</v>
      </c>
      <c r="BE21" s="117">
        <f t="shared" si="171"/>
        <v>9.3142355461431059</v>
      </c>
      <c r="BF21" s="117">
        <f t="shared" si="171"/>
        <v>9.4607893684123905</v>
      </c>
      <c r="BG21" s="117">
        <f t="shared" si="171"/>
        <v>9.6066104215703305</v>
      </c>
      <c r="BH21" s="117">
        <f t="shared" si="171"/>
        <v>9.7517023694624783</v>
      </c>
      <c r="BI21" s="117">
        <f t="shared" si="171"/>
        <v>9.8960688576151643</v>
      </c>
      <c r="BJ21" s="117">
        <f t="shared" si="171"/>
        <v>10.039713513327088</v>
      </c>
      <c r="BK21" s="117">
        <f t="shared" si="171"/>
        <v>10.182639945760453</v>
      </c>
      <c r="BL21" s="117">
        <f t="shared" si="171"/>
        <v>10.32485174603165</v>
      </c>
      <c r="BM21" s="309">
        <f t="shared" si="171"/>
        <v>10.466352487301492</v>
      </c>
      <c r="BN21" s="309">
        <f t="shared" ref="BN21:CS21" si="172">$D21*BN18</f>
        <v>10.607145724864983</v>
      </c>
      <c r="BO21" s="309">
        <f t="shared" si="172"/>
        <v>10.747234996240659</v>
      </c>
      <c r="BP21" s="309">
        <f t="shared" si="172"/>
        <v>10.886623821259455</v>
      </c>
      <c r="BQ21" s="309">
        <f t="shared" si="172"/>
        <v>11.025315702153158</v>
      </c>
      <c r="BR21" s="309">
        <f t="shared" si="172"/>
        <v>11.163314123642392</v>
      </c>
      <c r="BS21" s="309">
        <f t="shared" si="172"/>
        <v>11.30062255302418</v>
      </c>
      <c r="BT21" s="309">
        <f t="shared" si="172"/>
        <v>11.437244440259057</v>
      </c>
      <c r="BU21" s="309">
        <f t="shared" si="172"/>
        <v>11.573183218057764</v>
      </c>
      <c r="BV21" s="309">
        <f t="shared" si="172"/>
        <v>11.708442301967475</v>
      </c>
      <c r="BW21" s="309">
        <f t="shared" si="172"/>
        <v>11.843025090457639</v>
      </c>
      <c r="BX21" s="309">
        <f t="shared" si="172"/>
        <v>11.97693496500535</v>
      </c>
      <c r="BY21" s="309">
        <f t="shared" si="172"/>
        <v>12.110175290180324</v>
      </c>
      <c r="BZ21" s="309">
        <f t="shared" si="172"/>
        <v>12.242749413729422</v>
      </c>
      <c r="CA21" s="309">
        <f t="shared" si="172"/>
        <v>12.374660666660777</v>
      </c>
      <c r="CB21" s="309">
        <f t="shared" si="172"/>
        <v>12.505912363327472</v>
      </c>
      <c r="CC21" s="309">
        <f t="shared" si="172"/>
        <v>12.636507801510833</v>
      </c>
      <c r="CD21" s="309">
        <f t="shared" si="172"/>
        <v>12.766450262503279</v>
      </c>
      <c r="CE21" s="309">
        <f t="shared" si="172"/>
        <v>12.895743011190763</v>
      </c>
      <c r="CF21" s="309">
        <f t="shared" si="172"/>
        <v>13.024389296134808</v>
      </c>
      <c r="CG21" s="309">
        <f t="shared" si="172"/>
        <v>13.152392349654136</v>
      </c>
      <c r="CH21" s="309">
        <f t="shared" si="172"/>
        <v>13.279755387905865</v>
      </c>
      <c r="CI21" s="309">
        <f t="shared" si="172"/>
        <v>13.406481610966337</v>
      </c>
      <c r="CJ21" s="309">
        <f t="shared" si="172"/>
        <v>13.532574202911505</v>
      </c>
      <c r="CK21" s="309">
        <f t="shared" si="172"/>
        <v>13.658036331896946</v>
      </c>
      <c r="CL21" s="309">
        <f t="shared" si="172"/>
        <v>13.782871150237462</v>
      </c>
      <c r="CM21" s="309">
        <f t="shared" si="172"/>
        <v>13.907081794486274</v>
      </c>
      <c r="CN21" s="309">
        <f t="shared" si="172"/>
        <v>14.030671385513841</v>
      </c>
      <c r="CO21" s="309">
        <f t="shared" si="172"/>
        <v>14.153643028586274</v>
      </c>
      <c r="CP21" s="309">
        <f t="shared" si="172"/>
        <v>14.275999813443342</v>
      </c>
      <c r="CQ21" s="309">
        <f t="shared" si="172"/>
        <v>14.397744814376125</v>
      </c>
      <c r="CR21" s="309">
        <f t="shared" si="172"/>
        <v>14.518881090304246</v>
      </c>
      <c r="CS21" s="309">
        <f t="shared" si="172"/>
        <v>14.639411684852725</v>
      </c>
      <c r="CT21" s="309">
        <f t="shared" ref="CT21:DL21" si="173">$D21*CT18</f>
        <v>14.75933962642846</v>
      </c>
      <c r="CU21" s="309">
        <f t="shared" si="173"/>
        <v>14.878667928296316</v>
      </c>
      <c r="CV21" s="309">
        <f t="shared" si="173"/>
        <v>14.997399588654837</v>
      </c>
      <c r="CW21" s="309">
        <f t="shared" si="173"/>
        <v>15.115537590711561</v>
      </c>
      <c r="CX21" s="309">
        <f t="shared" si="173"/>
        <v>15.233084902758003</v>
      </c>
      <c r="CY21" s="309">
        <f t="shared" si="173"/>
        <v>15.350044478244213</v>
      </c>
      <c r="CZ21" s="309">
        <f t="shared" si="173"/>
        <v>15.466419255852992</v>
      </c>
      <c r="DA21" s="309">
        <f t="shared" si="173"/>
        <v>15.582212159573727</v>
      </c>
      <c r="DB21" s="309">
        <f t="shared" si="173"/>
        <v>15.697426098775859</v>
      </c>
      <c r="DC21" s="309">
        <f t="shared" si="173"/>
        <v>15.812063968281979</v>
      </c>
      <c r="DD21" s="309">
        <f t="shared" si="173"/>
        <v>15.926128648440571</v>
      </c>
      <c r="DE21" s="309">
        <f t="shared" si="173"/>
        <v>16.039623005198365</v>
      </c>
      <c r="DF21" s="309">
        <f t="shared" si="173"/>
        <v>16.152549890172374</v>
      </c>
      <c r="DG21" s="309">
        <f t="shared" si="173"/>
        <v>16.264912140721513</v>
      </c>
      <c r="DH21" s="309">
        <f t="shared" si="173"/>
        <v>16.376712580017905</v>
      </c>
      <c r="DI21" s="309">
        <f t="shared" si="173"/>
        <v>16.487954017117815</v>
      </c>
      <c r="DJ21" s="309">
        <f t="shared" si="173"/>
        <v>16.598639247032228</v>
      </c>
      <c r="DK21" s="309">
        <f t="shared" si="173"/>
        <v>16.708771050797068</v>
      </c>
      <c r="DL21" s="309">
        <f t="shared" si="173"/>
        <v>16.818352195543081</v>
      </c>
    </row>
    <row r="22" spans="2:116" x14ac:dyDescent="0.2">
      <c r="B22" s="90" t="s">
        <v>125</v>
      </c>
      <c r="C22" s="99"/>
      <c r="D22" s="100">
        <f>(Dashboard!F18/Dashboard!F17)/100</f>
        <v>2.5000000000000001E-2</v>
      </c>
      <c r="E22" s="370"/>
      <c r="F22" s="119">
        <f>$D22*F19</f>
        <v>0</v>
      </c>
      <c r="G22" s="119">
        <f t="shared" ref="G22:BM22" si="174">$D22*G19</f>
        <v>0.61562500000000009</v>
      </c>
      <c r="H22" s="119">
        <f t="shared" si="174"/>
        <v>0.73567187500000009</v>
      </c>
      <c r="I22" s="119">
        <f t="shared" si="174"/>
        <v>0.85511851562500019</v>
      </c>
      <c r="J22" s="119">
        <f t="shared" si="174"/>
        <v>0.97396792304687507</v>
      </c>
      <c r="K22" s="119">
        <f t="shared" si="174"/>
        <v>1.0922230834316407</v>
      </c>
      <c r="L22" s="119">
        <f t="shared" si="174"/>
        <v>1.2098869680144826</v>
      </c>
      <c r="M22" s="119">
        <f t="shared" si="174"/>
        <v>1.3269625331744102</v>
      </c>
      <c r="N22" s="119">
        <f t="shared" si="174"/>
        <v>1.4434527205085381</v>
      </c>
      <c r="O22" s="119">
        <f t="shared" si="174"/>
        <v>1.5593604569059956</v>
      </c>
      <c r="P22" s="119">
        <f t="shared" si="174"/>
        <v>1.6746886546214654</v>
      </c>
      <c r="Q22" s="119">
        <f t="shared" si="174"/>
        <v>1.7894402113483583</v>
      </c>
      <c r="R22" s="119">
        <f t="shared" si="174"/>
        <v>2.1741830066782426</v>
      </c>
      <c r="S22" s="119">
        <f t="shared" si="174"/>
        <v>2.3039370916448512</v>
      </c>
      <c r="T22" s="119">
        <f t="shared" si="174"/>
        <v>2.4330424061866269</v>
      </c>
      <c r="U22" s="119">
        <f t="shared" si="174"/>
        <v>2.5615021941556937</v>
      </c>
      <c r="V22" s="119">
        <f t="shared" si="174"/>
        <v>2.6893196831849155</v>
      </c>
      <c r="W22" s="119">
        <f t="shared" si="174"/>
        <v>2.8164980847689911</v>
      </c>
      <c r="X22" s="119">
        <f t="shared" si="174"/>
        <v>2.9430405943451454</v>
      </c>
      <c r="Y22" s="119">
        <f t="shared" si="174"/>
        <v>3.06895039137342</v>
      </c>
      <c r="Z22" s="119">
        <f t="shared" si="174"/>
        <v>3.1942306394165532</v>
      </c>
      <c r="AA22" s="119">
        <f t="shared" si="174"/>
        <v>3.3188844862194702</v>
      </c>
      <c r="AB22" s="119">
        <f t="shared" si="174"/>
        <v>3.442915063788373</v>
      </c>
      <c r="AC22" s="119">
        <f t="shared" si="174"/>
        <v>3.5663254884694311</v>
      </c>
      <c r="AD22" s="119">
        <f t="shared" si="174"/>
        <v>4.1482092081771205</v>
      </c>
      <c r="AE22" s="119">
        <f t="shared" si="174"/>
        <v>4.2855931621362346</v>
      </c>
      <c r="AF22" s="119">
        <f t="shared" si="174"/>
        <v>4.4222901963255543</v>
      </c>
      <c r="AG22" s="119">
        <f t="shared" si="174"/>
        <v>4.5583037453439266</v>
      </c>
      <c r="AH22" s="119">
        <f t="shared" si="174"/>
        <v>4.6936372266172066</v>
      </c>
      <c r="AI22" s="119">
        <f t="shared" si="174"/>
        <v>4.8282940404841206</v>
      </c>
      <c r="AJ22" s="119">
        <f t="shared" si="174"/>
        <v>4.9622775702817004</v>
      </c>
      <c r="AK22" s="119">
        <f t="shared" si="174"/>
        <v>5.095591182430292</v>
      </c>
      <c r="AL22" s="119">
        <f t="shared" si="174"/>
        <v>5.2282382265181404</v>
      </c>
      <c r="AM22" s="119">
        <f t="shared" si="174"/>
        <v>5.3602220353855499</v>
      </c>
      <c r="AN22" s="119">
        <f t="shared" si="174"/>
        <v>5.4915459252086221</v>
      </c>
      <c r="AO22" s="119">
        <f t="shared" si="174"/>
        <v>5.622213195582578</v>
      </c>
      <c r="AP22" s="119">
        <f t="shared" si="174"/>
        <v>6.3888372467150631</v>
      </c>
      <c r="AQ22" s="119">
        <f t="shared" si="174"/>
        <v>6.5325180604814879</v>
      </c>
      <c r="AR22" s="119">
        <f t="shared" si="174"/>
        <v>6.6754804701790809</v>
      </c>
      <c r="AS22" s="119">
        <f t="shared" si="174"/>
        <v>6.8177280678281846</v>
      </c>
      <c r="AT22" s="119">
        <f t="shared" si="174"/>
        <v>6.9592644274890452</v>
      </c>
      <c r="AU22" s="119">
        <f t="shared" si="174"/>
        <v>7.1000931053515988</v>
      </c>
      <c r="AV22" s="119">
        <f t="shared" si="174"/>
        <v>7.2402176398248415</v>
      </c>
      <c r="AW22" s="119">
        <f t="shared" si="174"/>
        <v>7.379641551625717</v>
      </c>
      <c r="AX22" s="119">
        <f t="shared" si="174"/>
        <v>7.5183683438675892</v>
      </c>
      <c r="AY22" s="119">
        <f t="shared" si="174"/>
        <v>7.6564015021482508</v>
      </c>
      <c r="AZ22" s="119">
        <f t="shared" si="174"/>
        <v>7.7937444946375081</v>
      </c>
      <c r="BA22" s="119">
        <f t="shared" si="174"/>
        <v>7.9304007721643206</v>
      </c>
      <c r="BB22" s="119">
        <f t="shared" si="174"/>
        <v>8.8701405494867629</v>
      </c>
      <c r="BC22" s="119">
        <f t="shared" si="174"/>
        <v>9.0189148467393299</v>
      </c>
      <c r="BD22" s="119">
        <f t="shared" si="174"/>
        <v>9.1669452725056342</v>
      </c>
      <c r="BE22" s="119">
        <f t="shared" si="174"/>
        <v>9.3142355461431059</v>
      </c>
      <c r="BF22" s="119">
        <f t="shared" si="174"/>
        <v>9.4607893684123905</v>
      </c>
      <c r="BG22" s="119">
        <f t="shared" si="174"/>
        <v>9.6066104215703305</v>
      </c>
      <c r="BH22" s="119">
        <f t="shared" si="174"/>
        <v>9.7517023694624783</v>
      </c>
      <c r="BI22" s="119">
        <f t="shared" si="174"/>
        <v>9.8960688576151643</v>
      </c>
      <c r="BJ22" s="119">
        <f t="shared" si="174"/>
        <v>10.039713513327088</v>
      </c>
      <c r="BK22" s="119">
        <f t="shared" si="174"/>
        <v>10.182639945760453</v>
      </c>
      <c r="BL22" s="119">
        <f t="shared" si="174"/>
        <v>10.32485174603165</v>
      </c>
      <c r="BM22" s="120">
        <f t="shared" si="174"/>
        <v>10.466352487301492</v>
      </c>
      <c r="BN22" s="120">
        <f t="shared" ref="BN22:CS22" si="175">$D22*BN19</f>
        <v>10.607145724864983</v>
      </c>
      <c r="BO22" s="120">
        <f t="shared" si="175"/>
        <v>10.747234996240659</v>
      </c>
      <c r="BP22" s="120">
        <f t="shared" si="175"/>
        <v>10.886623821259455</v>
      </c>
      <c r="BQ22" s="120">
        <f t="shared" si="175"/>
        <v>11.025315702153158</v>
      </c>
      <c r="BR22" s="120">
        <f t="shared" si="175"/>
        <v>11.163314123642392</v>
      </c>
      <c r="BS22" s="120">
        <f t="shared" si="175"/>
        <v>11.30062255302418</v>
      </c>
      <c r="BT22" s="120">
        <f t="shared" si="175"/>
        <v>11.437244440259057</v>
      </c>
      <c r="BU22" s="120">
        <f t="shared" si="175"/>
        <v>11.573183218057764</v>
      </c>
      <c r="BV22" s="120">
        <f t="shared" si="175"/>
        <v>11.708442301967475</v>
      </c>
      <c r="BW22" s="120">
        <f t="shared" si="175"/>
        <v>11.843025090457639</v>
      </c>
      <c r="BX22" s="120">
        <f t="shared" si="175"/>
        <v>11.97693496500535</v>
      </c>
      <c r="BY22" s="120">
        <f t="shared" si="175"/>
        <v>12.110175290180324</v>
      </c>
      <c r="BZ22" s="120">
        <f t="shared" si="175"/>
        <v>12.242749413729422</v>
      </c>
      <c r="CA22" s="120">
        <f t="shared" si="175"/>
        <v>12.374660666660777</v>
      </c>
      <c r="CB22" s="120">
        <f t="shared" si="175"/>
        <v>12.505912363327472</v>
      </c>
      <c r="CC22" s="120">
        <f t="shared" si="175"/>
        <v>12.636507801510833</v>
      </c>
      <c r="CD22" s="120">
        <f t="shared" si="175"/>
        <v>12.766450262503279</v>
      </c>
      <c r="CE22" s="120">
        <f t="shared" si="175"/>
        <v>12.895743011190763</v>
      </c>
      <c r="CF22" s="120">
        <f t="shared" si="175"/>
        <v>13.024389296134808</v>
      </c>
      <c r="CG22" s="120">
        <f t="shared" si="175"/>
        <v>13.152392349654136</v>
      </c>
      <c r="CH22" s="120">
        <f t="shared" si="175"/>
        <v>13.279755387905865</v>
      </c>
      <c r="CI22" s="120">
        <f t="shared" si="175"/>
        <v>13.406481610966337</v>
      </c>
      <c r="CJ22" s="120">
        <f t="shared" si="175"/>
        <v>13.532574202911505</v>
      </c>
      <c r="CK22" s="120">
        <f t="shared" si="175"/>
        <v>13.658036331896946</v>
      </c>
      <c r="CL22" s="120">
        <f t="shared" si="175"/>
        <v>13.782871150237462</v>
      </c>
      <c r="CM22" s="120">
        <f t="shared" si="175"/>
        <v>13.907081794486274</v>
      </c>
      <c r="CN22" s="120">
        <f t="shared" si="175"/>
        <v>14.030671385513841</v>
      </c>
      <c r="CO22" s="120">
        <f t="shared" si="175"/>
        <v>14.153643028586274</v>
      </c>
      <c r="CP22" s="120">
        <f t="shared" si="175"/>
        <v>14.275999813443342</v>
      </c>
      <c r="CQ22" s="120">
        <f t="shared" si="175"/>
        <v>14.397744814376125</v>
      </c>
      <c r="CR22" s="120">
        <f t="shared" si="175"/>
        <v>14.518881090304246</v>
      </c>
      <c r="CS22" s="120">
        <f t="shared" si="175"/>
        <v>14.639411684852725</v>
      </c>
      <c r="CT22" s="120">
        <f t="shared" ref="CT22:DL22" si="176">$D22*CT19</f>
        <v>14.75933962642846</v>
      </c>
      <c r="CU22" s="120">
        <f t="shared" si="176"/>
        <v>14.878667928296316</v>
      </c>
      <c r="CV22" s="120">
        <f t="shared" si="176"/>
        <v>14.997399588654837</v>
      </c>
      <c r="CW22" s="120">
        <f t="shared" si="176"/>
        <v>15.115537590711561</v>
      </c>
      <c r="CX22" s="120">
        <f t="shared" si="176"/>
        <v>15.233084902758003</v>
      </c>
      <c r="CY22" s="120">
        <f t="shared" si="176"/>
        <v>15.350044478244213</v>
      </c>
      <c r="CZ22" s="120">
        <f t="shared" si="176"/>
        <v>15.466419255852992</v>
      </c>
      <c r="DA22" s="120">
        <f t="shared" si="176"/>
        <v>15.582212159573727</v>
      </c>
      <c r="DB22" s="120">
        <f t="shared" si="176"/>
        <v>15.697426098775859</v>
      </c>
      <c r="DC22" s="120">
        <f t="shared" si="176"/>
        <v>15.812063968281979</v>
      </c>
      <c r="DD22" s="120">
        <f t="shared" si="176"/>
        <v>15.926128648440571</v>
      </c>
      <c r="DE22" s="120">
        <f t="shared" si="176"/>
        <v>16.039623005198365</v>
      </c>
      <c r="DF22" s="120">
        <f t="shared" si="176"/>
        <v>16.152549890172374</v>
      </c>
      <c r="DG22" s="120">
        <f t="shared" si="176"/>
        <v>16.264912140721513</v>
      </c>
      <c r="DH22" s="120">
        <f t="shared" si="176"/>
        <v>16.376712580017905</v>
      </c>
      <c r="DI22" s="120">
        <f t="shared" si="176"/>
        <v>16.487954017117815</v>
      </c>
      <c r="DJ22" s="120">
        <f t="shared" si="176"/>
        <v>16.598639247032228</v>
      </c>
      <c r="DK22" s="120">
        <f t="shared" si="176"/>
        <v>16.708771050797068</v>
      </c>
      <c r="DL22" s="120">
        <f t="shared" si="176"/>
        <v>16.818352195543081</v>
      </c>
    </row>
    <row r="23" spans="2:116" x14ac:dyDescent="0.2">
      <c r="BN23" s="371"/>
      <c r="BO23" s="371"/>
      <c r="BP23" s="371"/>
      <c r="BQ23" s="371"/>
      <c r="BR23" s="371"/>
      <c r="BS23" s="371"/>
      <c r="BT23" s="371"/>
      <c r="BU23" s="371"/>
      <c r="BV23" s="371"/>
      <c r="BW23" s="371"/>
      <c r="BX23" s="371"/>
      <c r="BY23" s="371"/>
      <c r="BZ23" s="371"/>
      <c r="CA23" s="371"/>
      <c r="CB23" s="371"/>
      <c r="CC23" s="371"/>
      <c r="CD23" s="371"/>
      <c r="CE23" s="371"/>
      <c r="CF23" s="371"/>
      <c r="CG23" s="371"/>
      <c r="CH23" s="371"/>
      <c r="CI23" s="371"/>
      <c r="CJ23" s="371"/>
      <c r="CK23" s="371"/>
      <c r="CL23" s="371"/>
      <c r="CM23" s="371"/>
      <c r="CN23" s="371"/>
      <c r="CO23" s="371"/>
      <c r="CP23" s="371"/>
      <c r="CQ23" s="371"/>
      <c r="CR23" s="371"/>
      <c r="CS23" s="371"/>
      <c r="CT23" s="371"/>
      <c r="CU23" s="371"/>
      <c r="CV23" s="371"/>
      <c r="CW23" s="371"/>
      <c r="CX23" s="371"/>
      <c r="CY23" s="371"/>
      <c r="CZ23" s="371"/>
      <c r="DA23" s="371"/>
      <c r="DB23" s="371"/>
      <c r="DC23" s="371"/>
      <c r="DD23" s="371"/>
      <c r="DE23" s="371"/>
      <c r="DF23" s="371"/>
      <c r="DG23" s="371"/>
      <c r="DH23" s="371"/>
      <c r="DI23" s="371"/>
      <c r="DJ23" s="371"/>
      <c r="DK23" s="371"/>
      <c r="DL23" s="371"/>
    </row>
    <row r="24" spans="2:116" x14ac:dyDescent="0.2"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</row>
    <row r="25" spans="2:116" x14ac:dyDescent="0.2">
      <c r="B25" s="87" t="s">
        <v>170</v>
      </c>
      <c r="C25" s="88"/>
      <c r="D25" s="88"/>
      <c r="E25" s="354"/>
      <c r="F25" s="372">
        <f>F18+F21</f>
        <v>0</v>
      </c>
      <c r="G25" s="372">
        <f>G18+G21</f>
        <v>25.240625000000001</v>
      </c>
      <c r="H25" s="372">
        <f t="shared" ref="H25:BM25" si="177">H18+H21</f>
        <v>30.162546875000004</v>
      </c>
      <c r="I25" s="372">
        <f t="shared" si="177"/>
        <v>35.059859140625008</v>
      </c>
      <c r="J25" s="372">
        <f t="shared" si="177"/>
        <v>39.93268484492188</v>
      </c>
      <c r="K25" s="372">
        <f t="shared" si="177"/>
        <v>44.781146420697269</v>
      </c>
      <c r="L25" s="372">
        <f t="shared" si="177"/>
        <v>49.605365688593778</v>
      </c>
      <c r="M25" s="372">
        <f t="shared" si="177"/>
        <v>54.40546386015081</v>
      </c>
      <c r="N25" s="372">
        <f t="shared" si="177"/>
        <v>59.181561540850062</v>
      </c>
      <c r="O25" s="372">
        <f t="shared" si="177"/>
        <v>63.933778733145814</v>
      </c>
      <c r="P25" s="372">
        <f t="shared" si="177"/>
        <v>68.662234839480078</v>
      </c>
      <c r="Q25" s="372">
        <f t="shared" si="177"/>
        <v>73.367048665282695</v>
      </c>
      <c r="R25" s="372">
        <f t="shared" si="177"/>
        <v>89.141503273807942</v>
      </c>
      <c r="S25" s="372">
        <f t="shared" si="177"/>
        <v>94.461420757438901</v>
      </c>
      <c r="T25" s="372">
        <f t="shared" si="177"/>
        <v>99.7547386536517</v>
      </c>
      <c r="U25" s="372">
        <f t="shared" si="177"/>
        <v>105.02158996038344</v>
      </c>
      <c r="V25" s="372">
        <f t="shared" si="177"/>
        <v>110.26210701058153</v>
      </c>
      <c r="W25" s="372">
        <f t="shared" si="177"/>
        <v>115.47642147552862</v>
      </c>
      <c r="X25" s="372">
        <f t="shared" si="177"/>
        <v>120.66466436815097</v>
      </c>
      <c r="Y25" s="372">
        <f t="shared" si="177"/>
        <v>125.82696604631022</v>
      </c>
      <c r="Z25" s="372">
        <f t="shared" si="177"/>
        <v>130.96345621607867</v>
      </c>
      <c r="AA25" s="372">
        <f t="shared" si="177"/>
        <v>136.07426393499827</v>
      </c>
      <c r="AB25" s="372">
        <f t="shared" si="177"/>
        <v>141.1595176153233</v>
      </c>
      <c r="AC25" s="372">
        <f t="shared" si="177"/>
        <v>146.21934502724667</v>
      </c>
      <c r="AD25" s="372">
        <f t="shared" si="177"/>
        <v>170.07657753526195</v>
      </c>
      <c r="AE25" s="372">
        <f t="shared" si="177"/>
        <v>175.7093196475856</v>
      </c>
      <c r="AF25" s="372">
        <f t="shared" si="177"/>
        <v>181.3138980493477</v>
      </c>
      <c r="AG25" s="372">
        <f t="shared" si="177"/>
        <v>186.89045355910096</v>
      </c>
      <c r="AH25" s="372">
        <f t="shared" si="177"/>
        <v>192.43912629130546</v>
      </c>
      <c r="AI25" s="372">
        <f t="shared" si="177"/>
        <v>197.96005565984893</v>
      </c>
      <c r="AJ25" s="372">
        <f t="shared" si="177"/>
        <v>203.45338038154972</v>
      </c>
      <c r="AK25" s="372">
        <f t="shared" si="177"/>
        <v>208.91923847964196</v>
      </c>
      <c r="AL25" s="372">
        <f t="shared" si="177"/>
        <v>214.35776728724375</v>
      </c>
      <c r="AM25" s="372">
        <f t="shared" si="177"/>
        <v>219.76910345080753</v>
      </c>
      <c r="AN25" s="372">
        <f t="shared" si="177"/>
        <v>225.15338293355347</v>
      </c>
      <c r="AO25" s="372">
        <f t="shared" si="177"/>
        <v>230.51074101888571</v>
      </c>
      <c r="AP25" s="372">
        <f t="shared" si="177"/>
        <v>261.9423271153176</v>
      </c>
      <c r="AQ25" s="372">
        <f t="shared" si="177"/>
        <v>267.83324047974099</v>
      </c>
      <c r="AR25" s="372">
        <f t="shared" si="177"/>
        <v>273.69469927734229</v>
      </c>
      <c r="AS25" s="372">
        <f t="shared" si="177"/>
        <v>279.52685078095556</v>
      </c>
      <c r="AT25" s="372">
        <f t="shared" si="177"/>
        <v>285.3298415270508</v>
      </c>
      <c r="AU25" s="372">
        <f t="shared" si="177"/>
        <v>291.10381731941555</v>
      </c>
      <c r="AV25" s="372">
        <f t="shared" si="177"/>
        <v>296.84892323281849</v>
      </c>
      <c r="AW25" s="372">
        <f t="shared" si="177"/>
        <v>302.56530361665438</v>
      </c>
      <c r="AX25" s="372">
        <f t="shared" si="177"/>
        <v>308.25310209857111</v>
      </c>
      <c r="AY25" s="372">
        <f t="shared" si="177"/>
        <v>313.91246158807826</v>
      </c>
      <c r="AZ25" s="372">
        <f t="shared" si="177"/>
        <v>319.54352428013783</v>
      </c>
      <c r="BA25" s="372">
        <f t="shared" si="177"/>
        <v>325.14643165873713</v>
      </c>
      <c r="BB25" s="372">
        <f t="shared" si="177"/>
        <v>363.67576252895731</v>
      </c>
      <c r="BC25" s="372">
        <f t="shared" si="177"/>
        <v>369.77550871631252</v>
      </c>
      <c r="BD25" s="372">
        <f t="shared" si="177"/>
        <v>375.84475617273097</v>
      </c>
      <c r="BE25" s="372">
        <f t="shared" si="177"/>
        <v>381.8836573918673</v>
      </c>
      <c r="BF25" s="372">
        <f t="shared" si="177"/>
        <v>387.89236410490804</v>
      </c>
      <c r="BG25" s="372">
        <f t="shared" si="177"/>
        <v>393.8710272843835</v>
      </c>
      <c r="BH25" s="372">
        <f t="shared" si="177"/>
        <v>399.81979714796154</v>
      </c>
      <c r="BI25" s="372">
        <f t="shared" si="177"/>
        <v>405.73882316222171</v>
      </c>
      <c r="BJ25" s="372">
        <f t="shared" si="177"/>
        <v>411.62825404641063</v>
      </c>
      <c r="BK25" s="372">
        <f t="shared" si="177"/>
        <v>417.48823777617855</v>
      </c>
      <c r="BL25" s="372">
        <f t="shared" si="177"/>
        <v>423.31892158729761</v>
      </c>
      <c r="BM25" s="373">
        <f t="shared" si="177"/>
        <v>429.12045197936112</v>
      </c>
      <c r="BN25" s="373">
        <f t="shared" ref="BN25:CS25" si="178">BN18+BN21</f>
        <v>434.89297471946429</v>
      </c>
      <c r="BO25" s="373">
        <f t="shared" si="178"/>
        <v>440.63663484586698</v>
      </c>
      <c r="BP25" s="373">
        <f t="shared" si="178"/>
        <v>446.35157667163759</v>
      </c>
      <c r="BQ25" s="373">
        <f t="shared" si="178"/>
        <v>452.03794378827939</v>
      </c>
      <c r="BR25" s="373">
        <f t="shared" si="178"/>
        <v>457.69587906933805</v>
      </c>
      <c r="BS25" s="373">
        <f t="shared" si="178"/>
        <v>463.32552467399137</v>
      </c>
      <c r="BT25" s="373">
        <f t="shared" si="178"/>
        <v>468.92702205062136</v>
      </c>
      <c r="BU25" s="373">
        <f t="shared" si="178"/>
        <v>474.50051194036826</v>
      </c>
      <c r="BV25" s="373">
        <f t="shared" si="178"/>
        <v>480.04613438066644</v>
      </c>
      <c r="BW25" s="373">
        <f t="shared" si="178"/>
        <v>485.56402870876315</v>
      </c>
      <c r="BX25" s="373">
        <f t="shared" si="178"/>
        <v>491.05433356521934</v>
      </c>
      <c r="BY25" s="373">
        <f t="shared" si="178"/>
        <v>496.51718689739329</v>
      </c>
      <c r="BZ25" s="373">
        <f t="shared" si="178"/>
        <v>501.9527259629063</v>
      </c>
      <c r="CA25" s="373">
        <f t="shared" si="178"/>
        <v>507.3610873330918</v>
      </c>
      <c r="CB25" s="373">
        <f t="shared" si="178"/>
        <v>512.74240689642636</v>
      </c>
      <c r="CC25" s="373">
        <f t="shared" si="178"/>
        <v>518.09681986194414</v>
      </c>
      <c r="CD25" s="373">
        <f t="shared" si="178"/>
        <v>523.42446076263445</v>
      </c>
      <c r="CE25" s="373">
        <f t="shared" si="178"/>
        <v>528.72546345882131</v>
      </c>
      <c r="CF25" s="373">
        <f t="shared" si="178"/>
        <v>533.99996114152714</v>
      </c>
      <c r="CG25" s="373">
        <f t="shared" si="178"/>
        <v>539.24808633581961</v>
      </c>
      <c r="CH25" s="373">
        <f t="shared" si="178"/>
        <v>544.4699709041405</v>
      </c>
      <c r="CI25" s="373">
        <f t="shared" si="178"/>
        <v>549.66574604961977</v>
      </c>
      <c r="CJ25" s="373">
        <f t="shared" si="178"/>
        <v>554.83554231937171</v>
      </c>
      <c r="CK25" s="373">
        <f t="shared" si="178"/>
        <v>559.97948960777478</v>
      </c>
      <c r="CL25" s="373">
        <f t="shared" si="178"/>
        <v>565.09771715973591</v>
      </c>
      <c r="CM25" s="373">
        <f t="shared" si="178"/>
        <v>570.19035357393727</v>
      </c>
      <c r="CN25" s="373">
        <f t="shared" si="178"/>
        <v>575.25752680606752</v>
      </c>
      <c r="CO25" s="373">
        <f t="shared" si="178"/>
        <v>580.29936417203726</v>
      </c>
      <c r="CP25" s="373">
        <f t="shared" si="178"/>
        <v>585.31599235117699</v>
      </c>
      <c r="CQ25" s="373">
        <f t="shared" si="178"/>
        <v>590.3075373894211</v>
      </c>
      <c r="CR25" s="373">
        <f t="shared" si="178"/>
        <v>595.27412470247407</v>
      </c>
      <c r="CS25" s="373">
        <f t="shared" si="178"/>
        <v>600.21587907896162</v>
      </c>
      <c r="CT25" s="373">
        <f t="shared" ref="CT25:DL25" si="179">CT18+CT21</f>
        <v>605.13292468356678</v>
      </c>
      <c r="CU25" s="373">
        <f t="shared" si="179"/>
        <v>610.02538506014889</v>
      </c>
      <c r="CV25" s="373">
        <f t="shared" si="179"/>
        <v>614.89338313484825</v>
      </c>
      <c r="CW25" s="373">
        <f t="shared" si="179"/>
        <v>619.73704121917399</v>
      </c>
      <c r="CX25" s="373">
        <f t="shared" si="179"/>
        <v>624.55648101307816</v>
      </c>
      <c r="CY25" s="373">
        <f t="shared" si="179"/>
        <v>629.35182360801264</v>
      </c>
      <c r="CZ25" s="373">
        <f t="shared" si="179"/>
        <v>634.12318948997267</v>
      </c>
      <c r="DA25" s="373">
        <f t="shared" si="179"/>
        <v>638.87069854252275</v>
      </c>
      <c r="DB25" s="373">
        <f t="shared" si="179"/>
        <v>643.59447004981018</v>
      </c>
      <c r="DC25" s="373">
        <f t="shared" si="179"/>
        <v>648.29462269956116</v>
      </c>
      <c r="DD25" s="373">
        <f t="shared" si="179"/>
        <v>652.97127458606337</v>
      </c>
      <c r="DE25" s="373">
        <f t="shared" si="179"/>
        <v>657.62454321313294</v>
      </c>
      <c r="DF25" s="373">
        <f t="shared" si="179"/>
        <v>662.25454549706728</v>
      </c>
      <c r="DG25" s="373">
        <f t="shared" si="179"/>
        <v>666.86139776958203</v>
      </c>
      <c r="DH25" s="373">
        <f t="shared" si="179"/>
        <v>671.44521578073397</v>
      </c>
      <c r="DI25" s="373">
        <f t="shared" si="179"/>
        <v>676.00611470183037</v>
      </c>
      <c r="DJ25" s="373">
        <f t="shared" si="179"/>
        <v>680.54420912832131</v>
      </c>
      <c r="DK25" s="373">
        <f t="shared" si="179"/>
        <v>685.05961308267979</v>
      </c>
      <c r="DL25" s="373">
        <f t="shared" si="179"/>
        <v>689.55244001726635</v>
      </c>
    </row>
    <row r="26" spans="2:116" x14ac:dyDescent="0.2">
      <c r="B26" s="90" t="s">
        <v>171</v>
      </c>
      <c r="C26" s="91"/>
      <c r="D26" s="91"/>
      <c r="E26" s="360"/>
      <c r="F26" s="374">
        <f>F19+F22</f>
        <v>0</v>
      </c>
      <c r="G26" s="374">
        <f t="shared" ref="G26:BM26" si="180">G19+G22</f>
        <v>25.240625000000001</v>
      </c>
      <c r="H26" s="374">
        <f t="shared" si="180"/>
        <v>30.162546875000004</v>
      </c>
      <c r="I26" s="374">
        <f t="shared" si="180"/>
        <v>35.059859140625008</v>
      </c>
      <c r="J26" s="374">
        <f t="shared" si="180"/>
        <v>39.93268484492188</v>
      </c>
      <c r="K26" s="374">
        <f t="shared" si="180"/>
        <v>44.781146420697269</v>
      </c>
      <c r="L26" s="374">
        <f t="shared" si="180"/>
        <v>49.605365688593778</v>
      </c>
      <c r="M26" s="374">
        <f t="shared" si="180"/>
        <v>54.40546386015081</v>
      </c>
      <c r="N26" s="374">
        <f t="shared" si="180"/>
        <v>59.181561540850062</v>
      </c>
      <c r="O26" s="374">
        <f t="shared" si="180"/>
        <v>63.933778733145814</v>
      </c>
      <c r="P26" s="374">
        <f t="shared" si="180"/>
        <v>68.662234839480078</v>
      </c>
      <c r="Q26" s="374">
        <f t="shared" si="180"/>
        <v>73.367048665282695</v>
      </c>
      <c r="R26" s="374">
        <f>R19+R22</f>
        <v>89.141503273807942</v>
      </c>
      <c r="S26" s="374">
        <f t="shared" si="180"/>
        <v>94.461420757438901</v>
      </c>
      <c r="T26" s="374">
        <f t="shared" si="180"/>
        <v>99.7547386536517</v>
      </c>
      <c r="U26" s="374">
        <f t="shared" si="180"/>
        <v>105.02158996038344</v>
      </c>
      <c r="V26" s="374">
        <f t="shared" si="180"/>
        <v>110.26210701058153</v>
      </c>
      <c r="W26" s="374">
        <f t="shared" si="180"/>
        <v>115.47642147552862</v>
      </c>
      <c r="X26" s="374">
        <f t="shared" si="180"/>
        <v>120.66466436815097</v>
      </c>
      <c r="Y26" s="374">
        <f t="shared" si="180"/>
        <v>125.82696604631022</v>
      </c>
      <c r="Z26" s="374">
        <f t="shared" si="180"/>
        <v>130.96345621607867</v>
      </c>
      <c r="AA26" s="374">
        <f t="shared" si="180"/>
        <v>136.07426393499827</v>
      </c>
      <c r="AB26" s="374">
        <f t="shared" si="180"/>
        <v>141.1595176153233</v>
      </c>
      <c r="AC26" s="374">
        <f t="shared" si="180"/>
        <v>146.21934502724667</v>
      </c>
      <c r="AD26" s="374">
        <f t="shared" si="180"/>
        <v>170.07657753526195</v>
      </c>
      <c r="AE26" s="374">
        <f t="shared" si="180"/>
        <v>175.7093196475856</v>
      </c>
      <c r="AF26" s="374">
        <f t="shared" si="180"/>
        <v>181.3138980493477</v>
      </c>
      <c r="AG26" s="374">
        <f t="shared" si="180"/>
        <v>186.89045355910096</v>
      </c>
      <c r="AH26" s="374">
        <f t="shared" si="180"/>
        <v>192.43912629130546</v>
      </c>
      <c r="AI26" s="374">
        <f t="shared" si="180"/>
        <v>197.96005565984893</v>
      </c>
      <c r="AJ26" s="374">
        <f t="shared" si="180"/>
        <v>203.45338038154972</v>
      </c>
      <c r="AK26" s="374">
        <f t="shared" si="180"/>
        <v>208.91923847964196</v>
      </c>
      <c r="AL26" s="374">
        <f t="shared" si="180"/>
        <v>214.35776728724375</v>
      </c>
      <c r="AM26" s="374">
        <f t="shared" si="180"/>
        <v>219.76910345080753</v>
      </c>
      <c r="AN26" s="374">
        <f t="shared" si="180"/>
        <v>225.15338293355347</v>
      </c>
      <c r="AO26" s="374">
        <f t="shared" si="180"/>
        <v>230.51074101888571</v>
      </c>
      <c r="AP26" s="374">
        <f t="shared" si="180"/>
        <v>261.9423271153176</v>
      </c>
      <c r="AQ26" s="374">
        <f t="shared" si="180"/>
        <v>267.83324047974099</v>
      </c>
      <c r="AR26" s="374">
        <f t="shared" si="180"/>
        <v>273.69469927734229</v>
      </c>
      <c r="AS26" s="374">
        <f t="shared" si="180"/>
        <v>279.52685078095556</v>
      </c>
      <c r="AT26" s="374">
        <f t="shared" si="180"/>
        <v>285.3298415270508</v>
      </c>
      <c r="AU26" s="374">
        <f t="shared" si="180"/>
        <v>291.10381731941555</v>
      </c>
      <c r="AV26" s="374">
        <f t="shared" si="180"/>
        <v>296.84892323281849</v>
      </c>
      <c r="AW26" s="374">
        <f t="shared" si="180"/>
        <v>302.56530361665438</v>
      </c>
      <c r="AX26" s="374">
        <f t="shared" si="180"/>
        <v>308.25310209857111</v>
      </c>
      <c r="AY26" s="374">
        <f t="shared" si="180"/>
        <v>313.91246158807826</v>
      </c>
      <c r="AZ26" s="374">
        <f t="shared" si="180"/>
        <v>319.54352428013783</v>
      </c>
      <c r="BA26" s="374">
        <f t="shared" si="180"/>
        <v>325.14643165873713</v>
      </c>
      <c r="BB26" s="374">
        <f t="shared" si="180"/>
        <v>363.67576252895731</v>
      </c>
      <c r="BC26" s="374">
        <f t="shared" si="180"/>
        <v>369.77550871631252</v>
      </c>
      <c r="BD26" s="374">
        <f t="shared" si="180"/>
        <v>375.84475617273097</v>
      </c>
      <c r="BE26" s="374">
        <f t="shared" si="180"/>
        <v>381.8836573918673</v>
      </c>
      <c r="BF26" s="374">
        <f t="shared" si="180"/>
        <v>387.89236410490804</v>
      </c>
      <c r="BG26" s="374">
        <f t="shared" si="180"/>
        <v>393.8710272843835</v>
      </c>
      <c r="BH26" s="374">
        <f t="shared" si="180"/>
        <v>399.81979714796154</v>
      </c>
      <c r="BI26" s="374">
        <f t="shared" si="180"/>
        <v>405.73882316222171</v>
      </c>
      <c r="BJ26" s="374">
        <f t="shared" si="180"/>
        <v>411.62825404641063</v>
      </c>
      <c r="BK26" s="374">
        <f t="shared" si="180"/>
        <v>417.48823777617855</v>
      </c>
      <c r="BL26" s="374">
        <f t="shared" si="180"/>
        <v>423.31892158729761</v>
      </c>
      <c r="BM26" s="375">
        <f t="shared" si="180"/>
        <v>429.12045197936112</v>
      </c>
      <c r="BN26" s="375">
        <f t="shared" ref="BN26:CS26" si="181">BN19+BN22</f>
        <v>434.89297471946429</v>
      </c>
      <c r="BO26" s="375">
        <f t="shared" si="181"/>
        <v>440.63663484586698</v>
      </c>
      <c r="BP26" s="375">
        <f t="shared" si="181"/>
        <v>446.35157667163759</v>
      </c>
      <c r="BQ26" s="375">
        <f t="shared" si="181"/>
        <v>452.03794378827939</v>
      </c>
      <c r="BR26" s="375">
        <f t="shared" si="181"/>
        <v>457.69587906933805</v>
      </c>
      <c r="BS26" s="375">
        <f t="shared" si="181"/>
        <v>463.32552467399137</v>
      </c>
      <c r="BT26" s="375">
        <f t="shared" si="181"/>
        <v>468.92702205062136</v>
      </c>
      <c r="BU26" s="375">
        <f t="shared" si="181"/>
        <v>474.50051194036826</v>
      </c>
      <c r="BV26" s="375">
        <f t="shared" si="181"/>
        <v>480.04613438066644</v>
      </c>
      <c r="BW26" s="375">
        <f t="shared" si="181"/>
        <v>485.56402870876315</v>
      </c>
      <c r="BX26" s="375">
        <f t="shared" si="181"/>
        <v>491.05433356521934</v>
      </c>
      <c r="BY26" s="375">
        <f t="shared" si="181"/>
        <v>496.51718689739329</v>
      </c>
      <c r="BZ26" s="375">
        <f t="shared" si="181"/>
        <v>501.9527259629063</v>
      </c>
      <c r="CA26" s="375">
        <f t="shared" si="181"/>
        <v>507.3610873330918</v>
      </c>
      <c r="CB26" s="375">
        <f t="shared" si="181"/>
        <v>512.74240689642636</v>
      </c>
      <c r="CC26" s="375">
        <f t="shared" si="181"/>
        <v>518.09681986194414</v>
      </c>
      <c r="CD26" s="375">
        <f t="shared" si="181"/>
        <v>523.42446076263445</v>
      </c>
      <c r="CE26" s="375">
        <f t="shared" si="181"/>
        <v>528.72546345882131</v>
      </c>
      <c r="CF26" s="375">
        <f t="shared" si="181"/>
        <v>533.99996114152714</v>
      </c>
      <c r="CG26" s="375">
        <f t="shared" si="181"/>
        <v>539.24808633581961</v>
      </c>
      <c r="CH26" s="375">
        <f t="shared" si="181"/>
        <v>544.4699709041405</v>
      </c>
      <c r="CI26" s="375">
        <f t="shared" si="181"/>
        <v>549.66574604961977</v>
      </c>
      <c r="CJ26" s="375">
        <f t="shared" si="181"/>
        <v>554.83554231937171</v>
      </c>
      <c r="CK26" s="375">
        <f t="shared" si="181"/>
        <v>559.97948960777478</v>
      </c>
      <c r="CL26" s="375">
        <f t="shared" si="181"/>
        <v>565.09771715973591</v>
      </c>
      <c r="CM26" s="375">
        <f t="shared" si="181"/>
        <v>570.19035357393727</v>
      </c>
      <c r="CN26" s="375">
        <f t="shared" si="181"/>
        <v>575.25752680606752</v>
      </c>
      <c r="CO26" s="375">
        <f t="shared" si="181"/>
        <v>580.29936417203726</v>
      </c>
      <c r="CP26" s="375">
        <f t="shared" si="181"/>
        <v>585.31599235117699</v>
      </c>
      <c r="CQ26" s="375">
        <f t="shared" si="181"/>
        <v>590.3075373894211</v>
      </c>
      <c r="CR26" s="375">
        <f t="shared" si="181"/>
        <v>595.27412470247407</v>
      </c>
      <c r="CS26" s="375">
        <f t="shared" si="181"/>
        <v>600.21587907896162</v>
      </c>
      <c r="CT26" s="375">
        <f t="shared" ref="CT26:DL26" si="182">CT19+CT22</f>
        <v>605.13292468356678</v>
      </c>
      <c r="CU26" s="375">
        <f t="shared" si="182"/>
        <v>610.02538506014889</v>
      </c>
      <c r="CV26" s="375">
        <f t="shared" si="182"/>
        <v>614.89338313484825</v>
      </c>
      <c r="CW26" s="375">
        <f t="shared" si="182"/>
        <v>619.73704121917399</v>
      </c>
      <c r="CX26" s="375">
        <f t="shared" si="182"/>
        <v>624.55648101307816</v>
      </c>
      <c r="CY26" s="375">
        <f t="shared" si="182"/>
        <v>629.35182360801264</v>
      </c>
      <c r="CZ26" s="375">
        <f t="shared" si="182"/>
        <v>634.12318948997267</v>
      </c>
      <c r="DA26" s="375">
        <f t="shared" si="182"/>
        <v>638.87069854252275</v>
      </c>
      <c r="DB26" s="375">
        <f t="shared" si="182"/>
        <v>643.59447004981018</v>
      </c>
      <c r="DC26" s="375">
        <f t="shared" si="182"/>
        <v>648.29462269956116</v>
      </c>
      <c r="DD26" s="375">
        <f t="shared" si="182"/>
        <v>652.97127458606337</v>
      </c>
      <c r="DE26" s="375">
        <f t="shared" si="182"/>
        <v>657.62454321313294</v>
      </c>
      <c r="DF26" s="375">
        <f t="shared" si="182"/>
        <v>662.25454549706728</v>
      </c>
      <c r="DG26" s="375">
        <f t="shared" si="182"/>
        <v>666.86139776958203</v>
      </c>
      <c r="DH26" s="375">
        <f t="shared" si="182"/>
        <v>671.44521578073397</v>
      </c>
      <c r="DI26" s="375">
        <f t="shared" si="182"/>
        <v>676.00611470183037</v>
      </c>
      <c r="DJ26" s="375">
        <f t="shared" si="182"/>
        <v>680.54420912832131</v>
      </c>
      <c r="DK26" s="375">
        <f t="shared" si="182"/>
        <v>685.05961308267979</v>
      </c>
      <c r="DL26" s="375">
        <f t="shared" si="182"/>
        <v>689.55244001726635</v>
      </c>
    </row>
    <row r="27" spans="2:116" x14ac:dyDescent="0.2"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  <c r="CR27" s="350"/>
      <c r="CS27" s="350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</row>
    <row r="28" spans="2:116" x14ac:dyDescent="0.2">
      <c r="B28" s="87" t="s">
        <v>51</v>
      </c>
      <c r="C28" s="88"/>
      <c r="D28" s="88"/>
      <c r="E28" s="354"/>
      <c r="F28" s="376">
        <f>SUM(F25+F26)</f>
        <v>0</v>
      </c>
      <c r="G28" s="376">
        <f>SUM(G25+G26)</f>
        <v>50.481250000000003</v>
      </c>
      <c r="H28" s="376">
        <f t="shared" ref="H28:BM28" si="183">SUM(H25+H26)</f>
        <v>60.325093750000008</v>
      </c>
      <c r="I28" s="376">
        <f t="shared" si="183"/>
        <v>70.119718281250016</v>
      </c>
      <c r="J28" s="376">
        <f t="shared" si="183"/>
        <v>79.86536968984376</v>
      </c>
      <c r="K28" s="376">
        <f t="shared" si="183"/>
        <v>89.562292841394537</v>
      </c>
      <c r="L28" s="376">
        <f t="shared" si="183"/>
        <v>99.210731377187557</v>
      </c>
      <c r="M28" s="376">
        <f t="shared" si="183"/>
        <v>108.81092772030162</v>
      </c>
      <c r="N28" s="376">
        <f t="shared" si="183"/>
        <v>118.36312308170012</v>
      </c>
      <c r="O28" s="376">
        <f t="shared" si="183"/>
        <v>127.86755746629163</v>
      </c>
      <c r="P28" s="376">
        <f t="shared" si="183"/>
        <v>137.32446967896016</v>
      </c>
      <c r="Q28" s="376">
        <f t="shared" si="183"/>
        <v>146.73409733056539</v>
      </c>
      <c r="R28" s="376">
        <f t="shared" si="183"/>
        <v>178.28300654761588</v>
      </c>
      <c r="S28" s="376">
        <f t="shared" si="183"/>
        <v>188.9228415148778</v>
      </c>
      <c r="T28" s="376">
        <f t="shared" si="183"/>
        <v>199.5094773073034</v>
      </c>
      <c r="U28" s="376">
        <f t="shared" si="183"/>
        <v>210.04317992076687</v>
      </c>
      <c r="V28" s="376">
        <f t="shared" si="183"/>
        <v>220.52421402116306</v>
      </c>
      <c r="W28" s="376">
        <f t="shared" si="183"/>
        <v>230.95284295105725</v>
      </c>
      <c r="X28" s="376">
        <f t="shared" si="183"/>
        <v>241.32932873630193</v>
      </c>
      <c r="Y28" s="376">
        <f t="shared" si="183"/>
        <v>251.65393209262044</v>
      </c>
      <c r="Z28" s="376">
        <f t="shared" si="183"/>
        <v>261.92691243215734</v>
      </c>
      <c r="AA28" s="376">
        <f t="shared" si="183"/>
        <v>272.14852786999654</v>
      </c>
      <c r="AB28" s="376">
        <f t="shared" si="183"/>
        <v>282.31903523064659</v>
      </c>
      <c r="AC28" s="376">
        <f t="shared" si="183"/>
        <v>292.43869005449335</v>
      </c>
      <c r="AD28" s="376">
        <f t="shared" si="183"/>
        <v>340.15315507052389</v>
      </c>
      <c r="AE28" s="376">
        <f t="shared" si="183"/>
        <v>351.4186392951712</v>
      </c>
      <c r="AF28" s="376">
        <f t="shared" si="183"/>
        <v>362.6277960986954</v>
      </c>
      <c r="AG28" s="376">
        <f t="shared" si="183"/>
        <v>373.78090711820192</v>
      </c>
      <c r="AH28" s="376">
        <f t="shared" si="183"/>
        <v>384.87825258261091</v>
      </c>
      <c r="AI28" s="376">
        <f t="shared" si="183"/>
        <v>395.92011131969787</v>
      </c>
      <c r="AJ28" s="376">
        <f t="shared" si="183"/>
        <v>406.90676076309944</v>
      </c>
      <c r="AK28" s="376">
        <f t="shared" si="183"/>
        <v>417.83847695928392</v>
      </c>
      <c r="AL28" s="376">
        <f t="shared" si="183"/>
        <v>428.71553457448749</v>
      </c>
      <c r="AM28" s="376">
        <f t="shared" si="183"/>
        <v>439.53820690161507</v>
      </c>
      <c r="AN28" s="376">
        <f t="shared" si="183"/>
        <v>450.30676586710695</v>
      </c>
      <c r="AO28" s="376">
        <f t="shared" si="183"/>
        <v>461.02148203777142</v>
      </c>
      <c r="AP28" s="376">
        <f t="shared" si="183"/>
        <v>523.88465423063519</v>
      </c>
      <c r="AQ28" s="376">
        <f t="shared" si="183"/>
        <v>535.66648095948199</v>
      </c>
      <c r="AR28" s="376">
        <f t="shared" si="183"/>
        <v>547.38939855468459</v>
      </c>
      <c r="AS28" s="376">
        <f t="shared" si="183"/>
        <v>559.05370156191111</v>
      </c>
      <c r="AT28" s="376">
        <f t="shared" si="183"/>
        <v>570.65968305410161</v>
      </c>
      <c r="AU28" s="376">
        <f t="shared" si="183"/>
        <v>582.20763463883111</v>
      </c>
      <c r="AV28" s="376">
        <f t="shared" si="183"/>
        <v>593.69784646563699</v>
      </c>
      <c r="AW28" s="376">
        <f t="shared" si="183"/>
        <v>605.13060723330875</v>
      </c>
      <c r="AX28" s="376">
        <f t="shared" si="183"/>
        <v>616.50620419714221</v>
      </c>
      <c r="AY28" s="376">
        <f t="shared" si="183"/>
        <v>627.82492317615652</v>
      </c>
      <c r="AZ28" s="376">
        <f t="shared" si="183"/>
        <v>639.08704856027566</v>
      </c>
      <c r="BA28" s="376">
        <f t="shared" si="183"/>
        <v>650.29286331747426</v>
      </c>
      <c r="BB28" s="376">
        <f t="shared" si="183"/>
        <v>727.35152505791461</v>
      </c>
      <c r="BC28" s="376">
        <f t="shared" si="183"/>
        <v>739.55101743262503</v>
      </c>
      <c r="BD28" s="376">
        <f t="shared" si="183"/>
        <v>751.68951234546194</v>
      </c>
      <c r="BE28" s="376">
        <f t="shared" si="183"/>
        <v>763.76731478373461</v>
      </c>
      <c r="BF28" s="376">
        <f t="shared" si="183"/>
        <v>775.78472820981608</v>
      </c>
      <c r="BG28" s="376">
        <f t="shared" si="183"/>
        <v>787.742054568767</v>
      </c>
      <c r="BH28" s="376">
        <f t="shared" si="183"/>
        <v>799.63959429592308</v>
      </c>
      <c r="BI28" s="376">
        <f t="shared" si="183"/>
        <v>811.47764632444341</v>
      </c>
      <c r="BJ28" s="376">
        <f t="shared" si="183"/>
        <v>823.25650809282126</v>
      </c>
      <c r="BK28" s="376">
        <f t="shared" si="183"/>
        <v>834.9764755523571</v>
      </c>
      <c r="BL28" s="376">
        <f t="shared" si="183"/>
        <v>846.63784317459522</v>
      </c>
      <c r="BM28" s="377">
        <f t="shared" si="183"/>
        <v>858.24090395872224</v>
      </c>
      <c r="BN28" s="377">
        <f t="shared" ref="BN28:CS28" si="184">SUM(BN25+BN26)</f>
        <v>869.78594943892858</v>
      </c>
      <c r="BO28" s="377">
        <f t="shared" si="184"/>
        <v>881.27326969173396</v>
      </c>
      <c r="BP28" s="377">
        <f t="shared" si="184"/>
        <v>892.70315334327518</v>
      </c>
      <c r="BQ28" s="377">
        <f t="shared" si="184"/>
        <v>904.07588757655878</v>
      </c>
      <c r="BR28" s="377">
        <f t="shared" si="184"/>
        <v>915.3917581386761</v>
      </c>
      <c r="BS28" s="377">
        <f t="shared" si="184"/>
        <v>926.65104934798273</v>
      </c>
      <c r="BT28" s="377">
        <f t="shared" si="184"/>
        <v>937.85404410124272</v>
      </c>
      <c r="BU28" s="377">
        <f t="shared" si="184"/>
        <v>949.00102388073651</v>
      </c>
      <c r="BV28" s="377">
        <f t="shared" si="184"/>
        <v>960.09226876133289</v>
      </c>
      <c r="BW28" s="377">
        <f t="shared" si="184"/>
        <v>971.12805741752629</v>
      </c>
      <c r="BX28" s="377">
        <f t="shared" si="184"/>
        <v>982.10866713043868</v>
      </c>
      <c r="BY28" s="377">
        <f t="shared" si="184"/>
        <v>993.03437379478657</v>
      </c>
      <c r="BZ28" s="377">
        <f t="shared" si="184"/>
        <v>1003.9054519258126</v>
      </c>
      <c r="CA28" s="377">
        <f t="shared" si="184"/>
        <v>1014.7221746661836</v>
      </c>
      <c r="CB28" s="377">
        <f t="shared" si="184"/>
        <v>1025.4848137928527</v>
      </c>
      <c r="CC28" s="377">
        <f t="shared" si="184"/>
        <v>1036.1936397238883</v>
      </c>
      <c r="CD28" s="377">
        <f t="shared" si="184"/>
        <v>1046.8489215252689</v>
      </c>
      <c r="CE28" s="377">
        <f t="shared" si="184"/>
        <v>1057.4509269176426</v>
      </c>
      <c r="CF28" s="377">
        <f t="shared" si="184"/>
        <v>1067.9999222830543</v>
      </c>
      <c r="CG28" s="377">
        <f t="shared" si="184"/>
        <v>1078.4961726716392</v>
      </c>
      <c r="CH28" s="377">
        <f t="shared" si="184"/>
        <v>1088.939941808281</v>
      </c>
      <c r="CI28" s="377">
        <f t="shared" si="184"/>
        <v>1099.3314920992395</v>
      </c>
      <c r="CJ28" s="377">
        <f t="shared" si="184"/>
        <v>1109.6710846387434</v>
      </c>
      <c r="CK28" s="377">
        <f t="shared" si="184"/>
        <v>1119.9589792155496</v>
      </c>
      <c r="CL28" s="377">
        <f t="shared" si="184"/>
        <v>1130.1954343194718</v>
      </c>
      <c r="CM28" s="377">
        <f t="shared" si="184"/>
        <v>1140.3807071478745</v>
      </c>
      <c r="CN28" s="377">
        <f t="shared" si="184"/>
        <v>1150.515053612135</v>
      </c>
      <c r="CO28" s="377">
        <f t="shared" si="184"/>
        <v>1160.5987283440745</v>
      </c>
      <c r="CP28" s="377">
        <f t="shared" si="184"/>
        <v>1170.631984702354</v>
      </c>
      <c r="CQ28" s="377">
        <f t="shared" si="184"/>
        <v>1180.6150747788422</v>
      </c>
      <c r="CR28" s="377">
        <f t="shared" si="184"/>
        <v>1190.5482494049481</v>
      </c>
      <c r="CS28" s="377">
        <f t="shared" si="184"/>
        <v>1200.4317581579232</v>
      </c>
      <c r="CT28" s="377">
        <f t="shared" ref="CT28:DL28" si="185">SUM(CT25+CT26)</f>
        <v>1210.2658493671336</v>
      </c>
      <c r="CU28" s="377">
        <f t="shared" si="185"/>
        <v>1220.0507701202978</v>
      </c>
      <c r="CV28" s="377">
        <f t="shared" si="185"/>
        <v>1229.7867662696965</v>
      </c>
      <c r="CW28" s="377">
        <f t="shared" si="185"/>
        <v>1239.474082438348</v>
      </c>
      <c r="CX28" s="377">
        <f t="shared" si="185"/>
        <v>1249.1129620261563</v>
      </c>
      <c r="CY28" s="377">
        <f t="shared" si="185"/>
        <v>1258.7036472160253</v>
      </c>
      <c r="CZ28" s="377">
        <f t="shared" si="185"/>
        <v>1268.2463789799453</v>
      </c>
      <c r="DA28" s="377">
        <f t="shared" si="185"/>
        <v>1277.7413970850455</v>
      </c>
      <c r="DB28" s="377">
        <f t="shared" si="185"/>
        <v>1287.1889400996204</v>
      </c>
      <c r="DC28" s="377">
        <f t="shared" si="185"/>
        <v>1296.5892453991223</v>
      </c>
      <c r="DD28" s="377">
        <f t="shared" si="185"/>
        <v>1305.9425491721267</v>
      </c>
      <c r="DE28" s="377">
        <f t="shared" si="185"/>
        <v>1315.2490864262659</v>
      </c>
      <c r="DF28" s="377">
        <f t="shared" si="185"/>
        <v>1324.5090909941346</v>
      </c>
      <c r="DG28" s="377">
        <f t="shared" si="185"/>
        <v>1333.7227955391641</v>
      </c>
      <c r="DH28" s="377">
        <f t="shared" si="185"/>
        <v>1342.8904315614679</v>
      </c>
      <c r="DI28" s="377">
        <f t="shared" si="185"/>
        <v>1352.0122294036607</v>
      </c>
      <c r="DJ28" s="377">
        <f t="shared" si="185"/>
        <v>1361.0884182566426</v>
      </c>
      <c r="DK28" s="377">
        <f t="shared" si="185"/>
        <v>1370.1192261653596</v>
      </c>
      <c r="DL28" s="377">
        <f t="shared" si="185"/>
        <v>1379.1048800345327</v>
      </c>
    </row>
    <row r="29" spans="2:116" s="78" customFormat="1" x14ac:dyDescent="0.2">
      <c r="B29" s="90" t="s">
        <v>172</v>
      </c>
      <c r="C29" s="91"/>
      <c r="D29" s="91"/>
      <c r="E29" s="360"/>
      <c r="F29" s="367">
        <f>F28</f>
        <v>0</v>
      </c>
      <c r="G29" s="367">
        <f>SUM(F29+G28)</f>
        <v>50.481250000000003</v>
      </c>
      <c r="H29" s="367">
        <f t="shared" ref="H29:BM29" si="186">SUM(G29+H28)</f>
        <v>110.80634375000001</v>
      </c>
      <c r="I29" s="367">
        <f t="shared" si="186"/>
        <v>180.92606203125001</v>
      </c>
      <c r="J29" s="367">
        <f>SUM(I29+J28)</f>
        <v>260.79143172109377</v>
      </c>
      <c r="K29" s="367">
        <f t="shared" si="186"/>
        <v>350.35372456248831</v>
      </c>
      <c r="L29" s="367">
        <f t="shared" si="186"/>
        <v>449.5644559396759</v>
      </c>
      <c r="M29" s="367">
        <f t="shared" si="186"/>
        <v>558.3753836599775</v>
      </c>
      <c r="N29" s="367">
        <f t="shared" si="186"/>
        <v>676.73850674167761</v>
      </c>
      <c r="O29" s="367">
        <f t="shared" si="186"/>
        <v>804.60606420796921</v>
      </c>
      <c r="P29" s="367">
        <f t="shared" si="186"/>
        <v>941.93053388692942</v>
      </c>
      <c r="Q29" s="367">
        <f t="shared" si="186"/>
        <v>1088.6646312174948</v>
      </c>
      <c r="R29" s="367">
        <f t="shared" si="186"/>
        <v>1266.9476377651108</v>
      </c>
      <c r="S29" s="367">
        <f t="shared" si="186"/>
        <v>1455.8704792799886</v>
      </c>
      <c r="T29" s="367">
        <f t="shared" si="186"/>
        <v>1655.3799565872919</v>
      </c>
      <c r="U29" s="367">
        <f t="shared" si="186"/>
        <v>1865.4231365080586</v>
      </c>
      <c r="V29" s="367">
        <f t="shared" si="186"/>
        <v>2085.9473505292217</v>
      </c>
      <c r="W29" s="367">
        <f t="shared" si="186"/>
        <v>2316.9001934802791</v>
      </c>
      <c r="X29" s="367">
        <f t="shared" si="186"/>
        <v>2558.2295222165812</v>
      </c>
      <c r="Y29" s="367">
        <f t="shared" si="186"/>
        <v>2809.8834543092016</v>
      </c>
      <c r="Z29" s="367">
        <f t="shared" si="186"/>
        <v>3071.8103667413588</v>
      </c>
      <c r="AA29" s="367">
        <f t="shared" si="186"/>
        <v>3343.9588946113554</v>
      </c>
      <c r="AB29" s="367">
        <f t="shared" si="186"/>
        <v>3626.2779298420019</v>
      </c>
      <c r="AC29" s="367">
        <f t="shared" si="186"/>
        <v>3918.7166198964951</v>
      </c>
      <c r="AD29" s="367">
        <f t="shared" si="186"/>
        <v>4258.8697749670191</v>
      </c>
      <c r="AE29" s="367">
        <f t="shared" si="186"/>
        <v>4610.2884142621906</v>
      </c>
      <c r="AF29" s="367">
        <f t="shared" si="186"/>
        <v>4972.916210360886</v>
      </c>
      <c r="AG29" s="367">
        <f t="shared" si="186"/>
        <v>5346.6971174790879</v>
      </c>
      <c r="AH29" s="367">
        <f t="shared" si="186"/>
        <v>5731.5753700616988</v>
      </c>
      <c r="AI29" s="367">
        <f t="shared" si="186"/>
        <v>6127.4954813813965</v>
      </c>
      <c r="AJ29" s="367">
        <f t="shared" si="186"/>
        <v>6534.4022421444961</v>
      </c>
      <c r="AK29" s="367">
        <f t="shared" si="186"/>
        <v>6952.2407191037801</v>
      </c>
      <c r="AL29" s="367">
        <f t="shared" si="186"/>
        <v>7380.9562536782678</v>
      </c>
      <c r="AM29" s="367">
        <f t="shared" si="186"/>
        <v>7820.4944605798828</v>
      </c>
      <c r="AN29" s="367">
        <f t="shared" si="186"/>
        <v>8270.8012264469889</v>
      </c>
      <c r="AO29" s="367">
        <f t="shared" si="186"/>
        <v>8731.8227084847604</v>
      </c>
      <c r="AP29" s="367">
        <f t="shared" si="186"/>
        <v>9255.707362715395</v>
      </c>
      <c r="AQ29" s="367">
        <f t="shared" si="186"/>
        <v>9791.3738436748772</v>
      </c>
      <c r="AR29" s="367">
        <f t="shared" si="186"/>
        <v>10338.763242229561</v>
      </c>
      <c r="AS29" s="367">
        <f t="shared" si="186"/>
        <v>10897.816943791473</v>
      </c>
      <c r="AT29" s="367">
        <f t="shared" si="186"/>
        <v>11468.476626845575</v>
      </c>
      <c r="AU29" s="367">
        <f t="shared" si="186"/>
        <v>12050.684261484406</v>
      </c>
      <c r="AV29" s="367">
        <f t="shared" si="186"/>
        <v>12644.382107950043</v>
      </c>
      <c r="AW29" s="367">
        <f t="shared" si="186"/>
        <v>13249.512715183351</v>
      </c>
      <c r="AX29" s="367">
        <f t="shared" si="186"/>
        <v>13866.018919380493</v>
      </c>
      <c r="AY29" s="367">
        <f t="shared" si="186"/>
        <v>14493.843842556649</v>
      </c>
      <c r="AZ29" s="367">
        <f t="shared" si="186"/>
        <v>15132.930891116925</v>
      </c>
      <c r="BA29" s="367">
        <f t="shared" si="186"/>
        <v>15783.223754434399</v>
      </c>
      <c r="BB29" s="367">
        <f t="shared" si="186"/>
        <v>16510.575279492314</v>
      </c>
      <c r="BC29" s="367">
        <f t="shared" si="186"/>
        <v>17250.12629692494</v>
      </c>
      <c r="BD29" s="367">
        <f t="shared" si="186"/>
        <v>18001.815809270403</v>
      </c>
      <c r="BE29" s="367">
        <f t="shared" si="186"/>
        <v>18765.583124054137</v>
      </c>
      <c r="BF29" s="367">
        <f t="shared" si="186"/>
        <v>19541.367852263953</v>
      </c>
      <c r="BG29" s="367">
        <f t="shared" si="186"/>
        <v>20329.10990683272</v>
      </c>
      <c r="BH29" s="367">
        <f t="shared" si="186"/>
        <v>21128.749501128645</v>
      </c>
      <c r="BI29" s="367">
        <f t="shared" si="186"/>
        <v>21940.227147453086</v>
      </c>
      <c r="BJ29" s="367">
        <f t="shared" si="186"/>
        <v>22763.483655545908</v>
      </c>
      <c r="BK29" s="367">
        <f t="shared" si="186"/>
        <v>23598.460131098265</v>
      </c>
      <c r="BL29" s="367">
        <f t="shared" si="186"/>
        <v>24445.09797427286</v>
      </c>
      <c r="BM29" s="368">
        <f t="shared" si="186"/>
        <v>25303.338878231581</v>
      </c>
      <c r="BN29" s="368">
        <f t="shared" ref="BN29" si="187">SUM(BM29+BN28)</f>
        <v>26173.124827670508</v>
      </c>
      <c r="BO29" s="368">
        <f t="shared" ref="BO29" si="188">SUM(BN29+BO28)</f>
        <v>27054.398097362242</v>
      </c>
      <c r="BP29" s="368">
        <f t="shared" ref="BP29" si="189">SUM(BO29+BP28)</f>
        <v>27947.101250705517</v>
      </c>
      <c r="BQ29" s="368">
        <f t="shared" ref="BQ29" si="190">SUM(BP29+BQ28)</f>
        <v>28851.177138282077</v>
      </c>
      <c r="BR29" s="368">
        <f t="shared" ref="BR29" si="191">SUM(BQ29+BR28)</f>
        <v>29766.568896420755</v>
      </c>
      <c r="BS29" s="368">
        <f t="shared" ref="BS29" si="192">SUM(BR29+BS28)</f>
        <v>30693.219945768738</v>
      </c>
      <c r="BT29" s="368">
        <f t="shared" ref="BT29" si="193">SUM(BS29+BT28)</f>
        <v>31631.073989869979</v>
      </c>
      <c r="BU29" s="368">
        <f t="shared" ref="BU29" si="194">SUM(BT29+BU28)</f>
        <v>32580.075013750717</v>
      </c>
      <c r="BV29" s="368">
        <f t="shared" ref="BV29" si="195">SUM(BU29+BV28)</f>
        <v>33540.167282512048</v>
      </c>
      <c r="BW29" s="368">
        <f t="shared" ref="BW29" si="196">SUM(BV29+BW28)</f>
        <v>34511.295339929573</v>
      </c>
      <c r="BX29" s="368">
        <f t="shared" ref="BX29" si="197">SUM(BW29+BX28)</f>
        <v>35493.404007060009</v>
      </c>
      <c r="BY29" s="368">
        <f t="shared" ref="BY29" si="198">SUM(BX29+BY28)</f>
        <v>36486.438380854794</v>
      </c>
      <c r="BZ29" s="368">
        <f t="shared" ref="BZ29" si="199">SUM(BY29+BZ28)</f>
        <v>37490.343832780607</v>
      </c>
      <c r="CA29" s="368">
        <f t="shared" ref="CA29" si="200">SUM(BZ29+CA28)</f>
        <v>38505.066007446789</v>
      </c>
      <c r="CB29" s="368">
        <f t="shared" ref="CB29" si="201">SUM(CA29+CB28)</f>
        <v>39530.550821239638</v>
      </c>
      <c r="CC29" s="368">
        <f t="shared" ref="CC29" si="202">SUM(CB29+CC28)</f>
        <v>40566.744460963528</v>
      </c>
      <c r="CD29" s="368">
        <f t="shared" ref="CD29" si="203">SUM(CC29+CD28)</f>
        <v>41613.593382488798</v>
      </c>
      <c r="CE29" s="368">
        <f t="shared" ref="CE29" si="204">SUM(CD29+CE28)</f>
        <v>42671.044309406439</v>
      </c>
      <c r="CF29" s="368">
        <f t="shared" ref="CF29" si="205">SUM(CE29+CF28)</f>
        <v>43739.044231689491</v>
      </c>
      <c r="CG29" s="368">
        <f t="shared" ref="CG29" si="206">SUM(CF29+CG28)</f>
        <v>44817.540404361134</v>
      </c>
      <c r="CH29" s="368">
        <f t="shared" ref="CH29" si="207">SUM(CG29+CH28)</f>
        <v>45906.480346169417</v>
      </c>
      <c r="CI29" s="368">
        <f t="shared" ref="CI29" si="208">SUM(CH29+CI28)</f>
        <v>47005.811838268659</v>
      </c>
      <c r="CJ29" s="368">
        <f t="shared" ref="CJ29" si="209">SUM(CI29+CJ28)</f>
        <v>48115.482922907402</v>
      </c>
      <c r="CK29" s="368">
        <f t="shared" ref="CK29" si="210">SUM(CJ29+CK28)</f>
        <v>49235.441902122955</v>
      </c>
      <c r="CL29" s="368">
        <f t="shared" ref="CL29" si="211">SUM(CK29+CL28)</f>
        <v>50365.637336442429</v>
      </c>
      <c r="CM29" s="368">
        <f t="shared" ref="CM29" si="212">SUM(CL29+CM28)</f>
        <v>51506.018043590302</v>
      </c>
      <c r="CN29" s="368">
        <f t="shared" ref="CN29" si="213">SUM(CM29+CN28)</f>
        <v>52656.533097202439</v>
      </c>
      <c r="CO29" s="368">
        <f t="shared" ref="CO29" si="214">SUM(CN29+CO28)</f>
        <v>53817.131825546516</v>
      </c>
      <c r="CP29" s="368">
        <f t="shared" ref="CP29" si="215">SUM(CO29+CP28)</f>
        <v>54987.763810248871</v>
      </c>
      <c r="CQ29" s="368">
        <f t="shared" ref="CQ29" si="216">SUM(CP29+CQ28)</f>
        <v>56168.378885027712</v>
      </c>
      <c r="CR29" s="368">
        <f t="shared" ref="CR29" si="217">SUM(CQ29+CR28)</f>
        <v>57358.927134432663</v>
      </c>
      <c r="CS29" s="368">
        <f t="shared" ref="CS29" si="218">SUM(CR29+CS28)</f>
        <v>58559.358892590586</v>
      </c>
      <c r="CT29" s="368">
        <f t="shared" ref="CT29" si="219">SUM(CS29+CT28)</f>
        <v>59769.624741957719</v>
      </c>
      <c r="CU29" s="368">
        <f t="shared" ref="CU29" si="220">SUM(CT29+CU28)</f>
        <v>60989.675512078014</v>
      </c>
      <c r="CV29" s="368">
        <f t="shared" ref="CV29" si="221">SUM(CU29+CV28)</f>
        <v>62219.46227834771</v>
      </c>
      <c r="CW29" s="368">
        <f t="shared" ref="CW29" si="222">SUM(CV29+CW28)</f>
        <v>63458.936360786058</v>
      </c>
      <c r="CX29" s="368">
        <f t="shared" ref="CX29" si="223">SUM(CW29+CX28)</f>
        <v>64708.049322812214</v>
      </c>
      <c r="CY29" s="368">
        <f t="shared" ref="CY29" si="224">SUM(CX29+CY28)</f>
        <v>65966.752970028232</v>
      </c>
      <c r="CZ29" s="368">
        <f t="shared" ref="CZ29" si="225">SUM(CY29+CZ28)</f>
        <v>67234.999349008183</v>
      </c>
      <c r="DA29" s="368">
        <f t="shared" ref="DA29" si="226">SUM(CZ29+DA28)</f>
        <v>68512.74074609323</v>
      </c>
      <c r="DB29" s="368">
        <f t="shared" ref="DB29" si="227">SUM(DA29+DB28)</f>
        <v>69799.929686192845</v>
      </c>
      <c r="DC29" s="368">
        <f t="shared" ref="DC29" si="228">SUM(DB29+DC28)</f>
        <v>71096.518931591971</v>
      </c>
      <c r="DD29" s="368">
        <f t="shared" ref="DD29" si="229">SUM(DC29+DD28)</f>
        <v>72402.46148076409</v>
      </c>
      <c r="DE29" s="368">
        <f t="shared" ref="DE29" si="230">SUM(DD29+DE28)</f>
        <v>73717.710567190356</v>
      </c>
      <c r="DF29" s="368">
        <f t="shared" ref="DF29" si="231">SUM(DE29+DF28)</f>
        <v>75042.219658184491</v>
      </c>
      <c r="DG29" s="368">
        <f t="shared" ref="DG29" si="232">SUM(DF29+DG28)</f>
        <v>76375.942453723648</v>
      </c>
      <c r="DH29" s="368">
        <f t="shared" ref="DH29" si="233">SUM(DG29+DH28)</f>
        <v>77718.832885285112</v>
      </c>
      <c r="DI29" s="368">
        <f t="shared" ref="DI29" si="234">SUM(DH29+DI28)</f>
        <v>79070.845114688767</v>
      </c>
      <c r="DJ29" s="368">
        <f t="shared" ref="DJ29" si="235">SUM(DI29+DJ28)</f>
        <v>80431.933532945404</v>
      </c>
      <c r="DK29" s="368">
        <f t="shared" ref="DK29" si="236">SUM(DJ29+DK28)</f>
        <v>81802.052759110768</v>
      </c>
      <c r="DL29" s="368">
        <f t="shared" ref="DL29" si="237">SUM(DK29+DL28)</f>
        <v>83181.157639145298</v>
      </c>
    </row>
    <row r="30" spans="2:116" x14ac:dyDescent="0.2"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0"/>
      <c r="BP30" s="350"/>
      <c r="BQ30" s="350"/>
      <c r="BR30" s="350"/>
      <c r="BS30" s="350"/>
      <c r="BT30" s="350"/>
      <c r="BU30" s="350"/>
      <c r="BV30" s="350"/>
      <c r="BW30" s="350"/>
      <c r="BX30" s="350"/>
      <c r="BY30" s="350"/>
      <c r="BZ30" s="350"/>
      <c r="CA30" s="350"/>
      <c r="CB30" s="350"/>
      <c r="CC30" s="350"/>
      <c r="CD30" s="350"/>
      <c r="CE30" s="350"/>
      <c r="CF30" s="350"/>
      <c r="CG30" s="350"/>
      <c r="CH30" s="350"/>
      <c r="CI30" s="350"/>
      <c r="CJ30" s="350"/>
      <c r="CK30" s="350"/>
      <c r="CL30" s="350"/>
      <c r="CM30" s="350"/>
      <c r="CN30" s="350"/>
      <c r="CO30" s="350"/>
      <c r="CP30" s="350"/>
      <c r="CQ30" s="350"/>
      <c r="CR30" s="350"/>
      <c r="CS30" s="350"/>
      <c r="CT30" s="350"/>
      <c r="CU30" s="350"/>
      <c r="CV30" s="350"/>
      <c r="CW30" s="350"/>
      <c r="CX30" s="350"/>
      <c r="CY30" s="350"/>
      <c r="CZ30" s="350"/>
      <c r="DA30" s="350"/>
      <c r="DB30" s="350"/>
      <c r="DC30" s="350"/>
      <c r="DD30" s="350"/>
      <c r="DE30" s="350"/>
      <c r="DF30" s="350"/>
      <c r="DG30" s="350"/>
      <c r="DH30" s="350"/>
      <c r="DI30" s="350"/>
      <c r="DJ30" s="350"/>
      <c r="DK30" s="350"/>
      <c r="DL30" s="350"/>
    </row>
    <row r="31" spans="2:116" x14ac:dyDescent="0.2">
      <c r="B31" s="87" t="s">
        <v>173</v>
      </c>
      <c r="C31" s="88"/>
      <c r="D31" s="88"/>
      <c r="E31" s="354"/>
      <c r="F31" s="376">
        <f>_xlfn.XLOOKUP(F1,'Reg15'!$E1:$BL1,'Reg15'!$E10:$BL10,0,0)+_xlfn.XLOOKUP(F1,'Reg20'!$E1:$BL1,'Reg20'!$E10:$BL10,0,0)+_xlfn.XLOOKUP(F1,'Reg25'!$E1:$BL1,'Reg25'!$E10:$BL10,0,0)</f>
        <v>0</v>
      </c>
      <c r="G31" s="376">
        <f>_xlfn.XLOOKUP(G1,'Reg15'!$E1:$BL1,'Reg15'!$E8:$BL8,0,0)+_xlfn.XLOOKUP(G1,'Reg20'!$E1:$BL1,'Reg20'!$E8:$BL8,0,0)+_xlfn.XLOOKUP(G1,'Reg25'!$E1:$BL1,'Reg25'!$E8:$BL8,0,0)</f>
        <v>24.625</v>
      </c>
      <c r="H31" s="376">
        <f>_xlfn.XLOOKUP(H1,'Reg15'!$E1:$BL1,'Reg15'!$E8:$BL8,0,0)+_xlfn.XLOOKUP(H1,'Reg20'!$E1:$BL1,'Reg20'!$E8:$BL8,0,0)+_xlfn.XLOOKUP(H1,'Reg25'!$E1:$BL1,'Reg25'!$E8:$BL8,0,0)</f>
        <v>29.426875000000003</v>
      </c>
      <c r="I31" s="376">
        <f>_xlfn.XLOOKUP(I1,'Reg15'!$E1:$BL1,'Reg15'!$E8:$BL8,0,0)+_xlfn.XLOOKUP(I1,'Reg20'!$E1:$BL1,'Reg20'!$E8:$BL8,0,0)+_xlfn.XLOOKUP(I1,'Reg25'!$E1:$BL1,'Reg25'!$E8:$BL8,0,0)</f>
        <v>34.204740625000007</v>
      </c>
      <c r="J31" s="376">
        <f>_xlfn.XLOOKUP(J1,'Reg15'!$E1:$BL1,'Reg15'!$E8:$BL8,0,0)+_xlfn.XLOOKUP(J1,'Reg20'!$E1:$BL1,'Reg20'!$E8:$BL8,0,0)+_xlfn.XLOOKUP(J1,'Reg25'!$E1:$BL1,'Reg25'!$E8:$BL8,0,0)</f>
        <v>38.958716921875002</v>
      </c>
      <c r="K31" s="376">
        <f>_xlfn.XLOOKUP(K1,'Reg15'!$E1:$BL1,'Reg15'!$E8:$BL8,0,0)+_xlfn.XLOOKUP(K1,'Reg20'!$E1:$BL1,'Reg20'!$E8:$BL8,0,0)+_xlfn.XLOOKUP(K1,'Reg25'!$E1:$BL1,'Reg25'!$E8:$BL8,0,0)</f>
        <v>43.688923337265628</v>
      </c>
      <c r="L31" s="376">
        <f>_xlfn.XLOOKUP(L1,'Reg15'!$E1:$BL1,'Reg15'!$E8:$BL8,0,0)+_xlfn.XLOOKUP(L1,'Reg20'!$E1:$BL1,'Reg20'!$E8:$BL8,0,0)+_xlfn.XLOOKUP(L1,'Reg25'!$E1:$BL1,'Reg25'!$E8:$BL8,0,0)</f>
        <v>48.395478720579298</v>
      </c>
      <c r="M31" s="376">
        <f>_xlfn.XLOOKUP(M1,'Reg15'!$E1:$BL1,'Reg15'!$E8:$BL8,0,0)+_xlfn.XLOOKUP(M1,'Reg20'!$E1:$BL1,'Reg20'!$E8:$BL8,0,0)+_xlfn.XLOOKUP(M1,'Reg25'!$E1:$BL1,'Reg25'!$E8:$BL8,0,0)</f>
        <v>53.078501326976401</v>
      </c>
      <c r="N31" s="376">
        <f>_xlfn.XLOOKUP(N1,'Reg15'!$E1:$BL1,'Reg15'!$E8:$BL8,0,0)+_xlfn.XLOOKUP(N1,'Reg20'!$E1:$BL1,'Reg20'!$E8:$BL8,0,0)+_xlfn.XLOOKUP(N1,'Reg25'!$E1:$BL1,'Reg25'!$E8:$BL8,0,0)</f>
        <v>57.738108820341516</v>
      </c>
      <c r="O31" s="376">
        <f>_xlfn.XLOOKUP(O1,'Reg15'!$E1:$BL1,'Reg15'!$E8:$BL8,0,0)+_xlfn.XLOOKUP(O1,'Reg20'!$E1:$BL1,'Reg20'!$E8:$BL8,0,0)+_xlfn.XLOOKUP(O1,'Reg25'!$E1:$BL1,'Reg25'!$E8:$BL8,0,0)</f>
        <v>62.374418276239815</v>
      </c>
      <c r="P31" s="376">
        <f>_xlfn.XLOOKUP(P1,'Reg15'!$E1:$BL1,'Reg15'!$E8:$BL8,0,0)+_xlfn.XLOOKUP(P1,'Reg20'!$E1:$BL1,'Reg20'!$E8:$BL8,0,0)+_xlfn.XLOOKUP(P1,'Reg25'!$E1:$BL1,'Reg25'!$E8:$BL8,0,0)</f>
        <v>66.987546184858616</v>
      </c>
      <c r="Q31" s="376">
        <f>_xlfn.XLOOKUP(Q1,'Reg15'!$E1:$BL1,'Reg15'!$E8:$BL8,0,0)+_xlfn.XLOOKUP(Q1,'Reg20'!$E1:$BL1,'Reg20'!$E8:$BL8,0,0)+_xlfn.XLOOKUP(Q1,'Reg25'!$E1:$BL1,'Reg25'!$E8:$BL8,0,0)</f>
        <v>71.577608453934332</v>
      </c>
      <c r="R31" s="376">
        <f>_xlfn.XLOOKUP(R1,'Reg15'!$E1:$BL1,'Reg15'!$E8:$BL8,0,0)+_xlfn.XLOOKUP(R1,'Reg20'!$E1:$BL1,'Reg20'!$E8:$BL8,0,0)+_xlfn.XLOOKUP(R1,'Reg25'!$E1:$BL1,'Reg25'!$E8:$BL8,0,0)</f>
        <v>86.967320267129693</v>
      </c>
      <c r="S31" s="376">
        <f>_xlfn.XLOOKUP(S1,'Reg15'!$E1:$BL1,'Reg15'!$E8:$BL8,0,0)+_xlfn.XLOOKUP(S1,'Reg20'!$E1:$BL1,'Reg20'!$E8:$BL8,0,0)+_xlfn.XLOOKUP(S1,'Reg25'!$E1:$BL1,'Reg25'!$E8:$BL8,0,0)</f>
        <v>92.157483665794047</v>
      </c>
      <c r="T31" s="376">
        <f>_xlfn.XLOOKUP(T1,'Reg15'!$E1:$BL1,'Reg15'!$E8:$BL8,0,0)+_xlfn.XLOOKUP(T1,'Reg20'!$E1:$BL1,'Reg20'!$E8:$BL8,0,0)+_xlfn.XLOOKUP(T1,'Reg25'!$E1:$BL1,'Reg25'!$E8:$BL8,0,0)</f>
        <v>97.321696247465084</v>
      </c>
      <c r="U31" s="376">
        <f>_xlfn.XLOOKUP(U1,'Reg15'!$E1:$BL1,'Reg15'!$E8:$BL8,0,0)+_xlfn.XLOOKUP(U1,'Reg20'!$E1:$BL1,'Reg20'!$E8:$BL8,0,0)+_xlfn.XLOOKUP(U1,'Reg25'!$E1:$BL1,'Reg25'!$E8:$BL8,0,0)</f>
        <v>102.46008776622774</v>
      </c>
      <c r="V31" s="376">
        <f>_xlfn.XLOOKUP(V1,'Reg15'!$E1:$BL1,'Reg15'!$E8:$BL8,0,0)+_xlfn.XLOOKUP(V1,'Reg20'!$E1:$BL1,'Reg20'!$E8:$BL8,0,0)+_xlfn.XLOOKUP(V1,'Reg25'!$E1:$BL1,'Reg25'!$E8:$BL8,0,0)</f>
        <v>107.57278732739661</v>
      </c>
      <c r="W31" s="376">
        <f>_xlfn.XLOOKUP(W1,'Reg15'!$E1:$BL1,'Reg15'!$E8:$BL8,0,0)+_xlfn.XLOOKUP(W1,'Reg20'!$E1:$BL1,'Reg20'!$E8:$BL8,0,0)+_xlfn.XLOOKUP(W1,'Reg25'!$E1:$BL1,'Reg25'!$E8:$BL8,0,0)</f>
        <v>112.65992339075963</v>
      </c>
      <c r="X31" s="376">
        <f>_xlfn.XLOOKUP(X1,'Reg15'!$E1:$BL1,'Reg15'!$E8:$BL8,0,0)+_xlfn.XLOOKUP(X1,'Reg20'!$E1:$BL1,'Reg20'!$E8:$BL8,0,0)+_xlfn.XLOOKUP(X1,'Reg25'!$E1:$BL1,'Reg25'!$E8:$BL8,0,0)</f>
        <v>117.72162377380582</v>
      </c>
      <c r="Y31" s="376">
        <f>_xlfn.XLOOKUP(Y1,'Reg15'!$E1:$BL1,'Reg15'!$E8:$BL8,0,0)+_xlfn.XLOOKUP(Y1,'Reg20'!$E1:$BL1,'Reg20'!$E8:$BL8,0,0)+_xlfn.XLOOKUP(Y1,'Reg25'!$E1:$BL1,'Reg25'!$E8:$BL8,0,0)</f>
        <v>122.7580156549368</v>
      </c>
      <c r="Z31" s="376">
        <f>_xlfn.XLOOKUP(Z1,'Reg15'!$E1:$BL1,'Reg15'!$E8:$BL8,0,0)+_xlfn.XLOOKUP(Z1,'Reg20'!$E1:$BL1,'Reg20'!$E8:$BL8,0,0)+_xlfn.XLOOKUP(Z1,'Reg25'!$E1:$BL1,'Reg25'!$E8:$BL8,0,0)</f>
        <v>127.76922557666212</v>
      </c>
      <c r="AA31" s="376">
        <f>_xlfn.XLOOKUP(AA1,'Reg15'!$E1:$BL1,'Reg15'!$E8:$BL8,0,0)+_xlfn.XLOOKUP(AA1,'Reg20'!$E1:$BL1,'Reg20'!$E8:$BL8,0,0)+_xlfn.XLOOKUP(AA1,'Reg25'!$E1:$BL1,'Reg25'!$E8:$BL8,0,0)</f>
        <v>132.7553794487788</v>
      </c>
      <c r="AB31" s="376">
        <f>_xlfn.XLOOKUP(AB1,'Reg15'!$E1:$BL1,'Reg15'!$E8:$BL8,0,0)+_xlfn.XLOOKUP(AB1,'Reg20'!$E1:$BL1,'Reg20'!$E8:$BL8,0,0)+_xlfn.XLOOKUP(AB1,'Reg25'!$E1:$BL1,'Reg25'!$E8:$BL8,0,0)</f>
        <v>137.71660255153492</v>
      </c>
      <c r="AC31" s="376">
        <f>_xlfn.XLOOKUP(AC1,'Reg15'!$E1:$BL1,'Reg15'!$E8:$BL8,0,0)+_xlfn.XLOOKUP(AC1,'Reg20'!$E1:$BL1,'Reg20'!$E8:$BL8,0,0)+_xlfn.XLOOKUP(AC1,'Reg25'!$E1:$BL1,'Reg25'!$E8:$BL8,0,0)</f>
        <v>142.65301953877724</v>
      </c>
      <c r="AD31" s="376">
        <f>_xlfn.XLOOKUP(AD1,'Reg15'!$E1:$BL1,'Reg15'!$E8:$BL8,0,0)+_xlfn.XLOOKUP(AD1,'Reg20'!$E1:$BL1,'Reg20'!$E8:$BL8,0,0)+_xlfn.XLOOKUP(AD1,'Reg25'!$E1:$BL1,'Reg25'!$E8:$BL8,0,0)</f>
        <v>165.92836832708483</v>
      </c>
      <c r="AE31" s="376">
        <f>_xlfn.XLOOKUP(AE1,'Reg15'!$E1:$BL1,'Reg15'!$E8:$BL8,0,0)+_xlfn.XLOOKUP(AE1,'Reg20'!$E1:$BL1,'Reg20'!$E8:$BL8,0,0)+_xlfn.XLOOKUP(AE1,'Reg25'!$E1:$BL1,'Reg25'!$E8:$BL8,0,0)</f>
        <v>171.42372648544938</v>
      </c>
      <c r="AF31" s="376">
        <f>_xlfn.XLOOKUP(AF1,'Reg15'!$E1:$BL1,'Reg15'!$E8:$BL8,0,0)+_xlfn.XLOOKUP(AF1,'Reg20'!$E1:$BL1,'Reg20'!$E8:$BL8,0,0)+_xlfn.XLOOKUP(AF1,'Reg25'!$E1:$BL1,'Reg25'!$E8:$BL8,0,0)</f>
        <v>176.89160785302215</v>
      </c>
      <c r="AG31" s="376">
        <f>_xlfn.XLOOKUP(AG1,'Reg15'!$E1:$BL1,'Reg15'!$E8:$BL8,0,0)+_xlfn.XLOOKUP(AG1,'Reg20'!$E1:$BL1,'Reg20'!$E8:$BL8,0,0)+_xlfn.XLOOKUP(AG1,'Reg25'!$E1:$BL1,'Reg25'!$E8:$BL8,0,0)</f>
        <v>182.33214981375704</v>
      </c>
      <c r="AH31" s="376">
        <f>_xlfn.XLOOKUP(AH1,'Reg15'!$E1:$BL1,'Reg15'!$E8:$BL8,0,0)+_xlfn.XLOOKUP(AH1,'Reg20'!$E1:$BL1,'Reg20'!$E8:$BL8,0,0)+_xlfn.XLOOKUP(AH1,'Reg25'!$E1:$BL1,'Reg25'!$E8:$BL8,0,0)</f>
        <v>187.74548906468829</v>
      </c>
      <c r="AI31" s="376">
        <f>_xlfn.XLOOKUP(AI1,'Reg15'!$E1:$BL1,'Reg15'!$E8:$BL8,0,0)+_xlfn.XLOOKUP(AI1,'Reg20'!$E1:$BL1,'Reg20'!$E8:$BL8,0,0)+_xlfn.XLOOKUP(AI1,'Reg25'!$E1:$BL1,'Reg25'!$E8:$BL8,0,0)</f>
        <v>193.13176161936482</v>
      </c>
      <c r="AJ31" s="376">
        <f>_xlfn.XLOOKUP(AJ1,'Reg15'!$E1:$BL1,'Reg15'!$E8:$BL8,0,0)+_xlfn.XLOOKUP(AJ1,'Reg20'!$E1:$BL1,'Reg20'!$E8:$BL8,0,0)+_xlfn.XLOOKUP(AJ1,'Reg25'!$E1:$BL1,'Reg25'!$E8:$BL8,0,0)</f>
        <v>198.49110281126801</v>
      </c>
      <c r="AK31" s="376">
        <f>_xlfn.XLOOKUP(AK1,'Reg15'!$E1:$BL1,'Reg15'!$E8:$BL8,0,0)+_xlfn.XLOOKUP(AK1,'Reg20'!$E1:$BL1,'Reg20'!$E8:$BL8,0,0)+_xlfn.XLOOKUP(AK1,'Reg25'!$E1:$BL1,'Reg25'!$E8:$BL8,0,0)</f>
        <v>203.82364729721169</v>
      </c>
      <c r="AL31" s="376">
        <f>_xlfn.XLOOKUP(AL1,'Reg15'!$E1:$BL1,'Reg15'!$E8:$BL8,0,0)+_xlfn.XLOOKUP(AL1,'Reg20'!$E1:$BL1,'Reg20'!$E8:$BL8,0,0)+_xlfn.XLOOKUP(AL1,'Reg25'!$E1:$BL1,'Reg25'!$E8:$BL8,0,0)</f>
        <v>209.12952906072562</v>
      </c>
      <c r="AM31" s="376">
        <f>_xlfn.XLOOKUP(AM1,'Reg15'!$E1:$BL1,'Reg15'!$E8:$BL8,0,0)+_xlfn.XLOOKUP(AM1,'Reg20'!$E1:$BL1,'Reg20'!$E8:$BL8,0,0)+_xlfn.XLOOKUP(AM1,'Reg25'!$E1:$BL1,'Reg25'!$E8:$BL8,0,0)</f>
        <v>214.408881415422</v>
      </c>
      <c r="AN31" s="376">
        <f>_xlfn.XLOOKUP(AN1,'Reg15'!$E1:$BL1,'Reg15'!$E8:$BL8,0,0)+_xlfn.XLOOKUP(AN1,'Reg20'!$E1:$BL1,'Reg20'!$E8:$BL8,0,0)+_xlfn.XLOOKUP(AN1,'Reg25'!$E1:$BL1,'Reg25'!$E8:$BL8,0,0)</f>
        <v>219.66183700834489</v>
      </c>
      <c r="AO31" s="376">
        <f>_xlfn.XLOOKUP(AO1,'Reg15'!$E1:$BL1,'Reg15'!$E8:$BL8,0,0)+_xlfn.XLOOKUP(AO1,'Reg20'!$E1:$BL1,'Reg20'!$E8:$BL8,0,0)+_xlfn.XLOOKUP(AO1,'Reg25'!$E1:$BL1,'Reg25'!$E8:$BL8,0,0)</f>
        <v>224.88852782330315</v>
      </c>
      <c r="AP31" s="376">
        <f>_xlfn.XLOOKUP(AP1,'Reg15'!$E1:$BL1,'Reg15'!$E8:$BL8,0,0)+_xlfn.XLOOKUP(AP1,'Reg20'!$E1:$BL1,'Reg20'!$E8:$BL8,0,0)+_xlfn.XLOOKUP(AP1,'Reg25'!$E1:$BL1,'Reg25'!$E8:$BL8,0,0)</f>
        <v>255.55348986860253</v>
      </c>
      <c r="AQ31" s="376">
        <f>_xlfn.XLOOKUP(AQ1,'Reg15'!$E1:$BL1,'Reg15'!$E8:$BL8,0,0)+_xlfn.XLOOKUP(AQ1,'Reg20'!$E1:$BL1,'Reg20'!$E8:$BL8,0,0)+_xlfn.XLOOKUP(AQ1,'Reg25'!$E1:$BL1,'Reg25'!$E8:$BL8,0,0)</f>
        <v>261.3007224192595</v>
      </c>
      <c r="AR31" s="376">
        <f>_xlfn.XLOOKUP(AR1,'Reg15'!$E1:$BL1,'Reg15'!$E8:$BL8,0,0)+_xlfn.XLOOKUP(AR1,'Reg20'!$E1:$BL1,'Reg20'!$E8:$BL8,0,0)+_xlfn.XLOOKUP(AR1,'Reg25'!$E1:$BL1,'Reg25'!$E8:$BL8,0,0)</f>
        <v>267.01921880716321</v>
      </c>
      <c r="AS31" s="376">
        <f>_xlfn.XLOOKUP(AS1,'Reg15'!$E1:$BL1,'Reg15'!$E8:$BL8,0,0)+_xlfn.XLOOKUP(AS1,'Reg20'!$E1:$BL1,'Reg20'!$E8:$BL8,0,0)+_xlfn.XLOOKUP(AS1,'Reg25'!$E1:$BL1,'Reg25'!$E8:$BL8,0,0)</f>
        <v>272.70912271312739</v>
      </c>
      <c r="AT31" s="376">
        <f>_xlfn.XLOOKUP(AT1,'Reg15'!$E1:$BL1,'Reg15'!$E8:$BL8,0,0)+_xlfn.XLOOKUP(AT1,'Reg20'!$E1:$BL1,'Reg20'!$E8:$BL8,0,0)+_xlfn.XLOOKUP(AT1,'Reg25'!$E1:$BL1,'Reg25'!$E8:$BL8,0,0)</f>
        <v>278.37057709956179</v>
      </c>
      <c r="AU31" s="376">
        <f>_xlfn.XLOOKUP(AU1,'Reg15'!$E1:$BL1,'Reg15'!$E8:$BL8,0,0)+_xlfn.XLOOKUP(AU1,'Reg20'!$E1:$BL1,'Reg20'!$E8:$BL8,0,0)+_xlfn.XLOOKUP(AU1,'Reg25'!$E1:$BL1,'Reg25'!$E8:$BL8,0,0)</f>
        <v>284.00372421406394</v>
      </c>
      <c r="AV31" s="376">
        <f>_xlfn.XLOOKUP(AV1,'Reg15'!$E1:$BL1,'Reg15'!$E8:$BL8,0,0)+_xlfn.XLOOKUP(AV1,'Reg20'!$E1:$BL1,'Reg20'!$E8:$BL8,0,0)+_xlfn.XLOOKUP(AV1,'Reg25'!$E1:$BL1,'Reg25'!$E8:$BL8,0,0)</f>
        <v>289.60870559299366</v>
      </c>
      <c r="AW31" s="376">
        <f>_xlfn.XLOOKUP(AW1,'Reg15'!$E1:$BL1,'Reg15'!$E8:$BL8,0,0)+_xlfn.XLOOKUP(AW1,'Reg20'!$E1:$BL1,'Reg20'!$E8:$BL8,0,0)+_xlfn.XLOOKUP(AW1,'Reg25'!$E1:$BL1,'Reg25'!$E8:$BL8,0,0)</f>
        <v>295.18566206502868</v>
      </c>
      <c r="AX31" s="376">
        <f>_xlfn.XLOOKUP(AX1,'Reg15'!$E1:$BL1,'Reg15'!$E8:$BL8,0,0)+_xlfn.XLOOKUP(AX1,'Reg20'!$E1:$BL1,'Reg20'!$E8:$BL8,0,0)+_xlfn.XLOOKUP(AX1,'Reg25'!$E1:$BL1,'Reg25'!$E8:$BL8,0,0)</f>
        <v>300.73473375470354</v>
      </c>
      <c r="AY31" s="376">
        <f>_xlfn.XLOOKUP(AY1,'Reg15'!$E1:$BL1,'Reg15'!$E8:$BL8,0,0)+_xlfn.XLOOKUP(AY1,'Reg20'!$E1:$BL1,'Reg20'!$E8:$BL8,0,0)+_xlfn.XLOOKUP(AY1,'Reg25'!$E1:$BL1,'Reg25'!$E8:$BL8,0,0)</f>
        <v>306.25606008593002</v>
      </c>
      <c r="AZ31" s="376">
        <f>_xlfn.XLOOKUP(AZ1,'Reg15'!$E1:$BL1,'Reg15'!$E8:$BL8,0,0)+_xlfn.XLOOKUP(AZ1,'Reg20'!$E1:$BL1,'Reg20'!$E8:$BL8,0,0)+_xlfn.XLOOKUP(AZ1,'Reg25'!$E1:$BL1,'Reg25'!$E8:$BL8,0,0)</f>
        <v>311.74977978550032</v>
      </c>
      <c r="BA31" s="376">
        <f>_xlfn.XLOOKUP(BA1,'Reg15'!$E1:$BL1,'Reg15'!$E8:$BL8,0,0)+_xlfn.XLOOKUP(BA1,'Reg20'!$E1:$BL1,'Reg20'!$E8:$BL8,0,0)+_xlfn.XLOOKUP(BA1,'Reg25'!$E1:$BL1,'Reg25'!$E8:$BL8,0,0)</f>
        <v>317.21603088657281</v>
      </c>
      <c r="BB31" s="376">
        <f>_xlfn.XLOOKUP(BB1,'Reg15'!$E1:$BL1,'Reg15'!$E8:$BL8,0,0)+_xlfn.XLOOKUP(BB1,'Reg20'!$E1:$BL1,'Reg20'!$E8:$BL8,0,0)+_xlfn.XLOOKUP(BB1,'Reg25'!$E1:$BL1,'Reg25'!$E8:$BL8,0,0)</f>
        <v>354.80562197947057</v>
      </c>
      <c r="BC31" s="376">
        <f>_xlfn.XLOOKUP(BC1,'Reg15'!$E1:$BL1,'Reg15'!$E8:$BL8,0,0)+_xlfn.XLOOKUP(BC1,'Reg20'!$E1:$BL1,'Reg20'!$E8:$BL8,0,0)+_xlfn.XLOOKUP(BC1,'Reg25'!$E1:$BL1,'Reg25'!$E8:$BL8,0,0)</f>
        <v>360.75659386957318</v>
      </c>
      <c r="BD31" s="376">
        <f>_xlfn.XLOOKUP(BD1,'Reg15'!$E1:$BL1,'Reg15'!$E8:$BL8,0,0)+_xlfn.XLOOKUP(BD1,'Reg20'!$E1:$BL1,'Reg20'!$E8:$BL8,0,0)+_xlfn.XLOOKUP(BD1,'Reg25'!$E1:$BL1,'Reg25'!$E8:$BL8,0,0)</f>
        <v>366.67781090022532</v>
      </c>
      <c r="BE31" s="376">
        <f>_xlfn.XLOOKUP(BE1,'Reg15'!$E1:$BL1,'Reg15'!$E8:$BL8,0,0)+_xlfn.XLOOKUP(BE1,'Reg20'!$E1:$BL1,'Reg20'!$E8:$BL8,0,0)+_xlfn.XLOOKUP(BE1,'Reg25'!$E1:$BL1,'Reg25'!$E8:$BL8,0,0)</f>
        <v>372.56942184572421</v>
      </c>
      <c r="BF31" s="376">
        <f>_xlfn.XLOOKUP(BF1,'Reg15'!$E1:$BL1,'Reg15'!$E8:$BL8,0,0)+_xlfn.XLOOKUP(BF1,'Reg20'!$E1:$BL1,'Reg20'!$E8:$BL8,0,0)+_xlfn.XLOOKUP(BF1,'Reg25'!$E1:$BL1,'Reg25'!$E8:$BL8,0,0)</f>
        <v>378.43157473649563</v>
      </c>
      <c r="BG31" s="376">
        <f>_xlfn.XLOOKUP(BG1,'Reg15'!$E1:$BL1,'Reg15'!$E8:$BL8,0,0)+_xlfn.XLOOKUP(BG1,'Reg20'!$E1:$BL1,'Reg20'!$E8:$BL8,0,0)+_xlfn.XLOOKUP(BG1,'Reg25'!$E1:$BL1,'Reg25'!$E8:$BL8,0,0)</f>
        <v>384.26441686281316</v>
      </c>
      <c r="BH31" s="376">
        <f>_xlfn.XLOOKUP(BH1,'Reg15'!$E1:$BL1,'Reg15'!$E8:$BL8,0,0)+_xlfn.XLOOKUP(BH1,'Reg20'!$E1:$BL1,'Reg20'!$E8:$BL8,0,0)+_xlfn.XLOOKUP(BH1,'Reg25'!$E1:$BL1,'Reg25'!$E8:$BL8,0,0)</f>
        <v>390.06809477849907</v>
      </c>
      <c r="BI31" s="376">
        <f>_xlfn.XLOOKUP(BI1,'Reg15'!$E1:$BL1,'Reg15'!$E8:$BL8,0,0)+_xlfn.XLOOKUP(BI1,'Reg20'!$E1:$BL1,'Reg20'!$E8:$BL8,0,0)+_xlfn.XLOOKUP(BI1,'Reg25'!$E1:$BL1,'Reg25'!$E8:$BL8,0,0)</f>
        <v>395.84275430460661</v>
      </c>
      <c r="BJ31" s="376">
        <f>_xlfn.XLOOKUP(BJ1,'Reg15'!$E1:$BL1,'Reg15'!$E8:$BL8,0,0)+_xlfn.XLOOKUP(BJ1,'Reg20'!$E1:$BL1,'Reg20'!$E8:$BL8,0,0)+_xlfn.XLOOKUP(BJ1,'Reg25'!$E1:$BL1,'Reg25'!$E8:$BL8,0,0)</f>
        <v>401.58854053308352</v>
      </c>
      <c r="BK31" s="376">
        <f>_xlfn.XLOOKUP(BK1,'Reg15'!$E1:$BL1,'Reg15'!$E8:$BL8,0,0)+_xlfn.XLOOKUP(BK1,'Reg20'!$E1:$BL1,'Reg20'!$E8:$BL8,0,0)+_xlfn.XLOOKUP(BK1,'Reg25'!$E1:$BL1,'Reg25'!$E8:$BL8,0,0)</f>
        <v>407.30559783041815</v>
      </c>
      <c r="BL31" s="376">
        <f>_xlfn.XLOOKUP(BL1,'Reg15'!$E1:$BL1,'Reg15'!$E8:$BL8,0,0)+_xlfn.XLOOKUP(BL1,'Reg20'!$E1:$BL1,'Reg20'!$E8:$BL8,0,0)+_xlfn.XLOOKUP(BL1,'Reg25'!$E1:$BL1,'Reg25'!$E8:$BL8,0,0)</f>
        <v>412.99406984126597</v>
      </c>
      <c r="BM31" s="376">
        <f>_xlfn.XLOOKUP(BM1,'Reg15'!$E1:$BL1,'Reg15'!$E8:$BL8,0,0)+_xlfn.XLOOKUP(BM1,'Reg20'!$E1:$BL1,'Reg20'!$E8:$BL8,0,0)+_xlfn.XLOOKUP(BM1,'Reg25'!$E1:$BL1,'Reg25'!$E8:$BL8,0,0)</f>
        <v>418.65409949205969</v>
      </c>
      <c r="BN31" s="376">
        <f>_xlfn.XLOOKUP(BN1,'Reg15'!$E1:$BL1,'Reg15'!$E8:$BL8,0,0)+_xlfn.XLOOKUP(BN1,'Reg20'!$E1:$BL1,'Reg20'!$E8:$BL8,0,0)+_xlfn.XLOOKUP(BN1,'Reg25'!$E1:$BL1,'Reg25'!$E8:$BL8,0,0)</f>
        <v>424.28582899459929</v>
      </c>
      <c r="BO31" s="376">
        <f>_xlfn.XLOOKUP(BO1,'Reg15'!$E1:$BL1,'Reg15'!$E8:$BL8,0,0)+_xlfn.XLOOKUP(BO1,'Reg20'!$E1:$BL1,'Reg20'!$E8:$BL8,0,0)+_xlfn.XLOOKUP(BO1,'Reg25'!$E1:$BL1,'Reg25'!$E8:$BL8,0,0)</f>
        <v>0</v>
      </c>
      <c r="BP31" s="376">
        <f>_xlfn.XLOOKUP(BP1,'Reg15'!$E1:$BL1,'Reg15'!$E8:$BL8,0,0)+_xlfn.XLOOKUP(BP1,'Reg20'!$E1:$BL1,'Reg20'!$E8:$BL8,0,0)+_xlfn.XLOOKUP(BP1,'Reg25'!$E1:$BL1,'Reg25'!$E8:$BL8,0,0)</f>
        <v>0</v>
      </c>
      <c r="BQ31" s="376">
        <f>_xlfn.XLOOKUP(BQ1,'Reg15'!$E1:$BL1,'Reg15'!$E8:$BL8,0,0)+_xlfn.XLOOKUP(BQ1,'Reg20'!$E1:$BL1,'Reg20'!$E8:$BL8,0,0)+_xlfn.XLOOKUP(BQ1,'Reg25'!$E1:$BL1,'Reg25'!$E8:$BL8,0,0)</f>
        <v>0</v>
      </c>
      <c r="BR31" s="376">
        <f>_xlfn.XLOOKUP(BR1,'Reg15'!$E1:$BL1,'Reg15'!$E8:$BL8,0,0)+_xlfn.XLOOKUP(BR1,'Reg20'!$E1:$BL1,'Reg20'!$E8:$BL8,0,0)+_xlfn.XLOOKUP(BR1,'Reg25'!$E1:$BL1,'Reg25'!$E8:$BL8,0,0)</f>
        <v>0</v>
      </c>
      <c r="BS31" s="376">
        <f>_xlfn.XLOOKUP(BS1,'Reg15'!$E1:$BL1,'Reg15'!$E8:$BL8,0,0)+_xlfn.XLOOKUP(BS1,'Reg20'!$E1:$BL1,'Reg20'!$E8:$BL8,0,0)+_xlfn.XLOOKUP(BS1,'Reg25'!$E1:$BL1,'Reg25'!$E8:$BL8,0,0)</f>
        <v>0</v>
      </c>
      <c r="BT31" s="376">
        <f>_xlfn.XLOOKUP(BT1,'Reg15'!$E1:$BL1,'Reg15'!$E8:$BL8,0,0)+_xlfn.XLOOKUP(BT1,'Reg20'!$E1:$BL1,'Reg20'!$E8:$BL8,0,0)+_xlfn.XLOOKUP(BT1,'Reg25'!$E1:$BL1,'Reg25'!$E8:$BL8,0,0)</f>
        <v>0</v>
      </c>
      <c r="BU31" s="376">
        <f>_xlfn.XLOOKUP(BU1,'Reg15'!$E1:$BL1,'Reg15'!$E8:$BL8,0,0)+_xlfn.XLOOKUP(BU1,'Reg20'!$E1:$BL1,'Reg20'!$E8:$BL8,0,0)+_xlfn.XLOOKUP(BU1,'Reg25'!$E1:$BL1,'Reg25'!$E8:$BL8,0,0)</f>
        <v>0</v>
      </c>
      <c r="BV31" s="376">
        <f>_xlfn.XLOOKUP(BV1,'Reg15'!$E1:$BL1,'Reg15'!$E8:$BL8,0,0)+_xlfn.XLOOKUP(BV1,'Reg20'!$E1:$BL1,'Reg20'!$E8:$BL8,0,0)+_xlfn.XLOOKUP(BV1,'Reg25'!$E1:$BL1,'Reg25'!$E8:$BL8,0,0)</f>
        <v>0</v>
      </c>
      <c r="BW31" s="376">
        <f>_xlfn.XLOOKUP(BW1,'Reg15'!$E1:$BL1,'Reg15'!$E8:$BL8,0,0)+_xlfn.XLOOKUP(BW1,'Reg20'!$E1:$BL1,'Reg20'!$E8:$BL8,0,0)+_xlfn.XLOOKUP(BW1,'Reg25'!$E1:$BL1,'Reg25'!$E8:$BL8,0,0)</f>
        <v>0</v>
      </c>
      <c r="BX31" s="376">
        <f>_xlfn.XLOOKUP(BX1,'Reg15'!$E1:$BL1,'Reg15'!$E8:$BL8,0,0)+_xlfn.XLOOKUP(BX1,'Reg20'!$E1:$BL1,'Reg20'!$E8:$BL8,0,0)+_xlfn.XLOOKUP(BX1,'Reg25'!$E1:$BL1,'Reg25'!$E8:$BL8,0,0)</f>
        <v>0</v>
      </c>
      <c r="BY31" s="376">
        <f>_xlfn.XLOOKUP(BY1,'Reg15'!$E1:$BL1,'Reg15'!$E8:$BL8,0,0)+_xlfn.XLOOKUP(BY1,'Reg20'!$E1:$BL1,'Reg20'!$E8:$BL8,0,0)+_xlfn.XLOOKUP(BY1,'Reg25'!$E1:$BL1,'Reg25'!$E8:$BL8,0,0)</f>
        <v>0</v>
      </c>
      <c r="BZ31" s="376">
        <f>_xlfn.XLOOKUP(BZ1,'Reg15'!$E1:$BL1,'Reg15'!$E8:$BL8,0,0)+_xlfn.XLOOKUP(BZ1,'Reg20'!$E1:$BL1,'Reg20'!$E8:$BL8,0,0)+_xlfn.XLOOKUP(BZ1,'Reg25'!$E1:$BL1,'Reg25'!$E8:$BL8,0,0)</f>
        <v>0</v>
      </c>
      <c r="CA31" s="376">
        <f>_xlfn.XLOOKUP(CA1,'Reg15'!$E1:$BL1,'Reg15'!$E8:$BL8,0,0)+_xlfn.XLOOKUP(CA1,'Reg20'!$E1:$BL1,'Reg20'!$E8:$BL8,0,0)+_xlfn.XLOOKUP(CA1,'Reg25'!$E1:$BL1,'Reg25'!$E8:$BL8,0,0)</f>
        <v>0</v>
      </c>
      <c r="CB31" s="376">
        <f>_xlfn.XLOOKUP(CB1,'Reg15'!$E1:$BL1,'Reg15'!$E8:$BL8,0,0)+_xlfn.XLOOKUP(CB1,'Reg20'!$E1:$BL1,'Reg20'!$E8:$BL8,0,0)+_xlfn.XLOOKUP(CB1,'Reg25'!$E1:$BL1,'Reg25'!$E8:$BL8,0,0)</f>
        <v>0</v>
      </c>
      <c r="CC31" s="376">
        <f>_xlfn.XLOOKUP(CC1,'Reg15'!$E1:$BL1,'Reg15'!$E8:$BL8,0,0)+_xlfn.XLOOKUP(CC1,'Reg20'!$E1:$BL1,'Reg20'!$E8:$BL8,0,0)+_xlfn.XLOOKUP(CC1,'Reg25'!$E1:$BL1,'Reg25'!$E8:$BL8,0,0)</f>
        <v>0</v>
      </c>
      <c r="CD31" s="376">
        <f>_xlfn.XLOOKUP(CD1,'Reg15'!$E1:$BL1,'Reg15'!$E8:$BL8,0,0)+_xlfn.XLOOKUP(CD1,'Reg20'!$E1:$BL1,'Reg20'!$E8:$BL8,0,0)+_xlfn.XLOOKUP(CD1,'Reg25'!$E1:$BL1,'Reg25'!$E8:$BL8,0,0)</f>
        <v>0</v>
      </c>
      <c r="CE31" s="376">
        <f>_xlfn.XLOOKUP(CE1,'Reg15'!$E1:$BL1,'Reg15'!$E8:$BL8,0,0)+_xlfn.XLOOKUP(CE1,'Reg20'!$E1:$BL1,'Reg20'!$E8:$BL8,0,0)+_xlfn.XLOOKUP(CE1,'Reg25'!$E1:$BL1,'Reg25'!$E8:$BL8,0,0)</f>
        <v>0</v>
      </c>
      <c r="CF31" s="377">
        <f>'Reg15'!CE10+'Reg20'!CE10+'Reg25'!CE10</f>
        <v>0</v>
      </c>
      <c r="CG31" s="377">
        <f>'Reg15'!CF10+'Reg20'!CF10+'Reg25'!CF10</f>
        <v>0</v>
      </c>
      <c r="CH31" s="377">
        <f>'Reg15'!CG10+'Reg20'!CG10+'Reg25'!CG10</f>
        <v>0</v>
      </c>
      <c r="CI31" s="377">
        <f>'Reg15'!CH10+'Reg20'!CH10+'Reg25'!CH10</f>
        <v>0</v>
      </c>
      <c r="CJ31" s="377">
        <f>'Reg15'!CI10+'Reg20'!CI10+'Reg25'!CI10</f>
        <v>0</v>
      </c>
      <c r="CK31" s="377">
        <f>'Reg15'!CJ10+'Reg20'!CJ10+'Reg25'!CJ10</f>
        <v>0</v>
      </c>
      <c r="CL31" s="377">
        <f>'Reg15'!CK10+'Reg20'!CK10+'Reg25'!CK10</f>
        <v>0</v>
      </c>
      <c r="CM31" s="377">
        <f>'Reg15'!CL10+'Reg20'!CL10+'Reg25'!CL10</f>
        <v>0</v>
      </c>
      <c r="CN31" s="377">
        <f>'Reg15'!CM10+'Reg20'!CM10+'Reg25'!CM10</f>
        <v>0</v>
      </c>
      <c r="CO31" s="377">
        <f>'Reg15'!CN10+'Reg20'!CN10+'Reg25'!CN10</f>
        <v>0</v>
      </c>
      <c r="CP31" s="377">
        <f>'Reg15'!CO10+'Reg20'!CO10+'Reg25'!CO10</f>
        <v>0</v>
      </c>
      <c r="CQ31" s="377">
        <f>'Reg15'!CP10+'Reg20'!CP10+'Reg25'!CP10</f>
        <v>0</v>
      </c>
      <c r="CR31" s="377">
        <f>'Reg15'!CQ10+'Reg20'!CQ10+'Reg25'!CQ10</f>
        <v>0</v>
      </c>
      <c r="CS31" s="377">
        <f>'Reg15'!CR10+'Reg20'!CR10+'Reg25'!CR10</f>
        <v>0</v>
      </c>
      <c r="CT31" s="377">
        <f>'Reg15'!CS10+'Reg20'!CS10+'Reg25'!CS10</f>
        <v>0</v>
      </c>
      <c r="CU31" s="377">
        <f>'Reg15'!CT10+'Reg20'!CT10+'Reg25'!CT10</f>
        <v>0</v>
      </c>
      <c r="CV31" s="377">
        <f>'Reg15'!CU10+'Reg20'!CU10+'Reg25'!CU10</f>
        <v>0</v>
      </c>
      <c r="CW31" s="377">
        <f>'Reg15'!CV10+'Reg20'!CV10+'Reg25'!CV10</f>
        <v>0</v>
      </c>
      <c r="CX31" s="377">
        <f>'Reg15'!CW10+'Reg20'!CW10+'Reg25'!CW10</f>
        <v>0</v>
      </c>
      <c r="CY31" s="377">
        <f>'Reg15'!CX10+'Reg20'!CX10+'Reg25'!CX10</f>
        <v>0</v>
      </c>
      <c r="CZ31" s="377">
        <f>'Reg15'!CY10+'Reg20'!CY10+'Reg25'!CY10</f>
        <v>0</v>
      </c>
      <c r="DA31" s="377">
        <f>'Reg15'!CZ10+'Reg20'!CZ10+'Reg25'!CZ10</f>
        <v>0</v>
      </c>
      <c r="DB31" s="377">
        <f>'Reg15'!DA10+'Reg20'!DA10+'Reg25'!DA10</f>
        <v>0</v>
      </c>
      <c r="DC31" s="377">
        <f>'Reg15'!DB10+'Reg20'!DB10+'Reg25'!DB10</f>
        <v>0</v>
      </c>
      <c r="DD31" s="377">
        <f>'Reg15'!DC10+'Reg20'!DC10+'Reg25'!DC10</f>
        <v>0</v>
      </c>
      <c r="DE31" s="377">
        <f>'Reg15'!DD10+'Reg20'!DD10+'Reg25'!DD10</f>
        <v>0</v>
      </c>
      <c r="DF31" s="377">
        <f>'Reg15'!DE10+'Reg20'!DE10+'Reg25'!DE10</f>
        <v>0</v>
      </c>
      <c r="DG31" s="377">
        <f>'Reg15'!DF10+'Reg20'!DF10+'Reg25'!DF10</f>
        <v>0</v>
      </c>
      <c r="DH31" s="377">
        <f>'Reg15'!DG10+'Reg20'!DG10+'Reg25'!DG10</f>
        <v>0</v>
      </c>
      <c r="DI31" s="377">
        <f>'Reg15'!DH10+'Reg20'!DH10+'Reg25'!DH10</f>
        <v>0</v>
      </c>
      <c r="DJ31" s="377">
        <f>'Reg15'!DI10+'Reg20'!DI10+'Reg25'!DI10</f>
        <v>0</v>
      </c>
      <c r="DK31" s="377">
        <f>'Reg15'!DJ10+'Reg20'!DJ10+'Reg25'!DJ10</f>
        <v>0</v>
      </c>
      <c r="DL31" s="377">
        <f>'Reg15'!DK10+'Reg20'!DK10+'Reg25'!DK10</f>
        <v>0</v>
      </c>
    </row>
    <row r="32" spans="2:116" x14ac:dyDescent="0.2">
      <c r="B32" s="92" t="s">
        <v>192</v>
      </c>
      <c r="C32" s="78"/>
      <c r="D32" s="78"/>
      <c r="E32" s="357"/>
      <c r="F32" s="378">
        <f>F31</f>
        <v>0</v>
      </c>
      <c r="G32" s="378">
        <f>F32+G31</f>
        <v>24.625</v>
      </c>
      <c r="H32" s="378">
        <f t="shared" ref="H32:BM32" si="238">G32+H31</f>
        <v>54.051875000000003</v>
      </c>
      <c r="I32" s="378">
        <f t="shared" si="238"/>
        <v>88.256615625000009</v>
      </c>
      <c r="J32" s="378">
        <f t="shared" si="238"/>
        <v>127.215332546875</v>
      </c>
      <c r="K32" s="378">
        <f t="shared" si="238"/>
        <v>170.90425588414064</v>
      </c>
      <c r="L32" s="378">
        <f t="shared" si="238"/>
        <v>219.29973460471993</v>
      </c>
      <c r="M32" s="378">
        <f t="shared" si="238"/>
        <v>272.37823593169634</v>
      </c>
      <c r="N32" s="378">
        <f t="shared" si="238"/>
        <v>330.11634475203783</v>
      </c>
      <c r="O32" s="378">
        <f t="shared" si="238"/>
        <v>392.49076302827763</v>
      </c>
      <c r="P32" s="378">
        <f t="shared" si="238"/>
        <v>459.47830921313624</v>
      </c>
      <c r="Q32" s="378">
        <f t="shared" si="238"/>
        <v>531.05591766707062</v>
      </c>
      <c r="R32" s="378">
        <f t="shared" si="238"/>
        <v>618.02323793420032</v>
      </c>
      <c r="S32" s="378">
        <f t="shared" si="238"/>
        <v>710.1807215999944</v>
      </c>
      <c r="T32" s="378">
        <f t="shared" si="238"/>
        <v>807.50241784745947</v>
      </c>
      <c r="U32" s="378">
        <f t="shared" si="238"/>
        <v>909.9625056136872</v>
      </c>
      <c r="V32" s="378">
        <f t="shared" si="238"/>
        <v>1017.5352929410838</v>
      </c>
      <c r="W32" s="378">
        <f t="shared" si="238"/>
        <v>1130.1952163318433</v>
      </c>
      <c r="X32" s="378">
        <f t="shared" si="238"/>
        <v>1247.916840105649</v>
      </c>
      <c r="Y32" s="378">
        <f t="shared" si="238"/>
        <v>1370.6748557605858</v>
      </c>
      <c r="Z32" s="378">
        <f t="shared" si="238"/>
        <v>1498.444081337248</v>
      </c>
      <c r="AA32" s="378">
        <f t="shared" si="238"/>
        <v>1631.1994607860267</v>
      </c>
      <c r="AB32" s="378">
        <f t="shared" si="238"/>
        <v>1768.9160633375616</v>
      </c>
      <c r="AC32" s="378">
        <f t="shared" si="238"/>
        <v>1911.5690828763388</v>
      </c>
      <c r="AD32" s="378">
        <f t="shared" si="238"/>
        <v>2077.4974512034237</v>
      </c>
      <c r="AE32" s="378">
        <f t="shared" si="238"/>
        <v>2248.9211776888733</v>
      </c>
      <c r="AF32" s="378">
        <f t="shared" si="238"/>
        <v>2425.8127855418952</v>
      </c>
      <c r="AG32" s="378">
        <f t="shared" si="238"/>
        <v>2608.1449353556523</v>
      </c>
      <c r="AH32" s="378">
        <f t="shared" si="238"/>
        <v>2795.8904244203404</v>
      </c>
      <c r="AI32" s="378">
        <f t="shared" si="238"/>
        <v>2989.022186039705</v>
      </c>
      <c r="AJ32" s="378">
        <f t="shared" si="238"/>
        <v>3187.5132888509729</v>
      </c>
      <c r="AK32" s="378">
        <f t="shared" si="238"/>
        <v>3391.3369361481846</v>
      </c>
      <c r="AL32" s="378">
        <f t="shared" si="238"/>
        <v>3600.46646520891</v>
      </c>
      <c r="AM32" s="378">
        <f t="shared" si="238"/>
        <v>3814.875346624332</v>
      </c>
      <c r="AN32" s="378">
        <f>AM32+AN31</f>
        <v>4034.5371836326767</v>
      </c>
      <c r="AO32" s="378">
        <f t="shared" si="238"/>
        <v>4259.4257114559796</v>
      </c>
      <c r="AP32" s="378">
        <f t="shared" si="238"/>
        <v>4514.9792013245824</v>
      </c>
      <c r="AQ32" s="378">
        <f t="shared" si="238"/>
        <v>4776.2799237438421</v>
      </c>
      <c r="AR32" s="378">
        <f t="shared" si="238"/>
        <v>5043.2991425510054</v>
      </c>
      <c r="AS32" s="378">
        <f t="shared" si="238"/>
        <v>5316.0082652641331</v>
      </c>
      <c r="AT32" s="378">
        <f t="shared" si="238"/>
        <v>5594.3788423636952</v>
      </c>
      <c r="AU32" s="378">
        <f t="shared" si="238"/>
        <v>5878.3825665777595</v>
      </c>
      <c r="AV32" s="378">
        <f t="shared" si="238"/>
        <v>6167.9912721707533</v>
      </c>
      <c r="AW32" s="378">
        <f t="shared" si="238"/>
        <v>6463.176934235782</v>
      </c>
      <c r="AX32" s="378">
        <f t="shared" si="238"/>
        <v>6763.9116679904855</v>
      </c>
      <c r="AY32" s="378">
        <f t="shared" si="238"/>
        <v>7070.1677280764152</v>
      </c>
      <c r="AZ32" s="378">
        <f t="shared" si="238"/>
        <v>7381.9175078619155</v>
      </c>
      <c r="BA32" s="378">
        <f t="shared" si="238"/>
        <v>7699.1335387484887</v>
      </c>
      <c r="BB32" s="378">
        <f t="shared" si="238"/>
        <v>8053.9391607279595</v>
      </c>
      <c r="BC32" s="378">
        <f t="shared" si="238"/>
        <v>8414.6957545975329</v>
      </c>
      <c r="BD32" s="378">
        <f t="shared" si="238"/>
        <v>8781.373565497759</v>
      </c>
      <c r="BE32" s="378">
        <f t="shared" si="238"/>
        <v>9153.9429873434838</v>
      </c>
      <c r="BF32" s="378">
        <f t="shared" si="238"/>
        <v>9532.37456207998</v>
      </c>
      <c r="BG32" s="378">
        <f t="shared" si="238"/>
        <v>9916.638978942794</v>
      </c>
      <c r="BH32" s="378">
        <f t="shared" si="238"/>
        <v>10306.707073721293</v>
      </c>
      <c r="BI32" s="378">
        <f t="shared" si="238"/>
        <v>10702.5498280259</v>
      </c>
      <c r="BJ32" s="378">
        <f t="shared" si="238"/>
        <v>11104.138368558983</v>
      </c>
      <c r="BK32" s="378">
        <f t="shared" si="238"/>
        <v>11511.443966389401</v>
      </c>
      <c r="BL32" s="378">
        <f t="shared" si="238"/>
        <v>11924.438036230667</v>
      </c>
      <c r="BM32" s="378">
        <f t="shared" si="238"/>
        <v>12343.092135722727</v>
      </c>
      <c r="BN32" s="378">
        <f t="shared" ref="BN32" si="239">BM32+BN31</f>
        <v>12767.377964717327</v>
      </c>
      <c r="BO32" s="378">
        <f t="shared" ref="BO32" si="240">BN32+BO31</f>
        <v>12767.377964717327</v>
      </c>
      <c r="BP32" s="378">
        <f t="shared" ref="BP32" si="241">BO32+BP31</f>
        <v>12767.377964717327</v>
      </c>
      <c r="BQ32" s="378">
        <f t="shared" ref="BQ32" si="242">BP32+BQ31</f>
        <v>12767.377964717327</v>
      </c>
      <c r="BR32" s="378">
        <f t="shared" ref="BR32" si="243">BQ32+BR31</f>
        <v>12767.377964717327</v>
      </c>
      <c r="BS32" s="378">
        <f t="shared" ref="BS32" si="244">BR32+BS31</f>
        <v>12767.377964717327</v>
      </c>
      <c r="BT32" s="378">
        <f t="shared" ref="BT32" si="245">BS32+BT31</f>
        <v>12767.377964717327</v>
      </c>
      <c r="BU32" s="378">
        <f t="shared" ref="BU32" si="246">BT32+BU31</f>
        <v>12767.377964717327</v>
      </c>
      <c r="BV32" s="378">
        <f t="shared" ref="BV32" si="247">BU32+BV31</f>
        <v>12767.377964717327</v>
      </c>
      <c r="BW32" s="378">
        <f t="shared" ref="BW32" si="248">BV32+BW31</f>
        <v>12767.377964717327</v>
      </c>
      <c r="BX32" s="378">
        <f t="shared" ref="BX32" si="249">BW32+BX31</f>
        <v>12767.377964717327</v>
      </c>
      <c r="BY32" s="378">
        <f t="shared" ref="BY32" si="250">BX32+BY31</f>
        <v>12767.377964717327</v>
      </c>
      <c r="BZ32" s="378">
        <f t="shared" ref="BZ32" si="251">BY32+BZ31</f>
        <v>12767.377964717327</v>
      </c>
      <c r="CA32" s="378">
        <f t="shared" ref="CA32" si="252">BZ32+CA31</f>
        <v>12767.377964717327</v>
      </c>
      <c r="CB32" s="378">
        <f t="shared" ref="CB32" si="253">CA32+CB31</f>
        <v>12767.377964717327</v>
      </c>
      <c r="CC32" s="378">
        <f t="shared" ref="CC32" si="254">CB32+CC31</f>
        <v>12767.377964717327</v>
      </c>
      <c r="CD32" s="378">
        <f t="shared" ref="CD32" si="255">CC32+CD31</f>
        <v>12767.377964717327</v>
      </c>
      <c r="CE32" s="379">
        <f t="shared" ref="CE32" si="256">CD32+CE31</f>
        <v>12767.377964717327</v>
      </c>
      <c r="CF32" s="379">
        <f t="shared" ref="CF32" si="257">CE32+CF31</f>
        <v>12767.377964717327</v>
      </c>
      <c r="CG32" s="379">
        <f t="shared" ref="CG32" si="258">CF32+CG31</f>
        <v>12767.377964717327</v>
      </c>
      <c r="CH32" s="379">
        <f t="shared" ref="CH32" si="259">CG32+CH31</f>
        <v>12767.377964717327</v>
      </c>
      <c r="CI32" s="379">
        <f t="shared" ref="CI32" si="260">CH32+CI31</f>
        <v>12767.377964717327</v>
      </c>
      <c r="CJ32" s="379">
        <f t="shared" ref="CJ32" si="261">CI32+CJ31</f>
        <v>12767.377964717327</v>
      </c>
      <c r="CK32" s="379">
        <f t="shared" ref="CK32" si="262">CJ32+CK31</f>
        <v>12767.377964717327</v>
      </c>
      <c r="CL32" s="379">
        <f t="shared" ref="CL32" si="263">CK32+CL31</f>
        <v>12767.377964717327</v>
      </c>
      <c r="CM32" s="379">
        <f t="shared" ref="CM32" si="264">CL32+CM31</f>
        <v>12767.377964717327</v>
      </c>
      <c r="CN32" s="379">
        <f t="shared" ref="CN32" si="265">CM32+CN31</f>
        <v>12767.377964717327</v>
      </c>
      <c r="CO32" s="379">
        <f t="shared" ref="CO32" si="266">CN32+CO31</f>
        <v>12767.377964717327</v>
      </c>
      <c r="CP32" s="379">
        <f t="shared" ref="CP32" si="267">CO32+CP31</f>
        <v>12767.377964717327</v>
      </c>
      <c r="CQ32" s="379">
        <f t="shared" ref="CQ32" si="268">CP32+CQ31</f>
        <v>12767.377964717327</v>
      </c>
      <c r="CR32" s="379">
        <f t="shared" ref="CR32" si="269">CQ32+CR31</f>
        <v>12767.377964717327</v>
      </c>
      <c r="CS32" s="379">
        <f t="shared" ref="CS32" si="270">CR32+CS31</f>
        <v>12767.377964717327</v>
      </c>
      <c r="CT32" s="379">
        <f t="shared" ref="CT32" si="271">CS32+CT31</f>
        <v>12767.377964717327</v>
      </c>
      <c r="CU32" s="379">
        <f t="shared" ref="CU32" si="272">CT32+CU31</f>
        <v>12767.377964717327</v>
      </c>
      <c r="CV32" s="379">
        <f t="shared" ref="CV32" si="273">CU32+CV31</f>
        <v>12767.377964717327</v>
      </c>
      <c r="CW32" s="379">
        <f t="shared" ref="CW32" si="274">CV32+CW31</f>
        <v>12767.377964717327</v>
      </c>
      <c r="CX32" s="379">
        <f t="shared" ref="CX32" si="275">CW32+CX31</f>
        <v>12767.377964717327</v>
      </c>
      <c r="CY32" s="379">
        <f t="shared" ref="CY32" si="276">CX32+CY31</f>
        <v>12767.377964717327</v>
      </c>
      <c r="CZ32" s="379">
        <f t="shared" ref="CZ32" si="277">CY32+CZ31</f>
        <v>12767.377964717327</v>
      </c>
      <c r="DA32" s="379">
        <f t="shared" ref="DA32" si="278">CZ32+DA31</f>
        <v>12767.377964717327</v>
      </c>
      <c r="DB32" s="379">
        <f t="shared" ref="DB32" si="279">DA32+DB31</f>
        <v>12767.377964717327</v>
      </c>
      <c r="DC32" s="379">
        <f t="shared" ref="DC32" si="280">DB32+DC31</f>
        <v>12767.377964717327</v>
      </c>
      <c r="DD32" s="379">
        <f t="shared" ref="DD32" si="281">DC32+DD31</f>
        <v>12767.377964717327</v>
      </c>
      <c r="DE32" s="379">
        <f t="shared" ref="DE32" si="282">DD32+DE31</f>
        <v>12767.377964717327</v>
      </c>
      <c r="DF32" s="379">
        <f t="shared" ref="DF32" si="283">DE32+DF31</f>
        <v>12767.377964717327</v>
      </c>
      <c r="DG32" s="379">
        <f t="shared" ref="DG32" si="284">DF32+DG31</f>
        <v>12767.377964717327</v>
      </c>
      <c r="DH32" s="379">
        <f t="shared" ref="DH32" si="285">DG32+DH31</f>
        <v>12767.377964717327</v>
      </c>
      <c r="DI32" s="379">
        <f t="shared" ref="DI32" si="286">DH32+DI31</f>
        <v>12767.377964717327</v>
      </c>
      <c r="DJ32" s="379">
        <f t="shared" ref="DJ32" si="287">DI32+DJ31</f>
        <v>12767.377964717327</v>
      </c>
      <c r="DK32" s="379">
        <f t="shared" ref="DK32" si="288">DJ32+DK31</f>
        <v>12767.377964717327</v>
      </c>
      <c r="DL32" s="379">
        <f t="shared" ref="DL32" si="289">DK32+DL31</f>
        <v>12767.377964717327</v>
      </c>
    </row>
    <row r="33" spans="2:116" x14ac:dyDescent="0.2">
      <c r="B33" s="92" t="s">
        <v>174</v>
      </c>
      <c r="C33" s="78"/>
      <c r="D33" s="78"/>
      <c r="E33" s="357"/>
      <c r="F33" s="378">
        <f>_xlfn.XLOOKUP(F1,Sing15!$E1:$BL1,Sing15!$E10:$BL10,0,0)+_xlfn.XLOOKUP(F1,Sing20!$E1:$BL1,Sing20!$E10:$BL10,0,0)+_xlfn.XLOOKUP(F1,Sing25!$E1:$BL1,Sing25!$E10:$BL10,0,0)</f>
        <v>0</v>
      </c>
      <c r="G33" s="378">
        <f>_xlfn.XLOOKUP(G1,Sing15!$E1:$BL1,Sing15!$E10:$BL10,0,0)+_xlfn.XLOOKUP(G1,Sing20!$E1:$BL1,Sing20!$E10:$BL10,0,0)+_xlfn.XLOOKUP(G1,Sing25!$E1:$BL1,Sing25!$E10:$BL10,0,0)</f>
        <v>24.625</v>
      </c>
      <c r="H33" s="378">
        <f>_xlfn.XLOOKUP(H1,Sing15!$E1:$BL1,Sing15!$E10:$BL10,0,0)+_xlfn.XLOOKUP(H1,Sing20!$E1:$BL1,Sing20!$E10:$BL10,0,0)+_xlfn.XLOOKUP(H1,Sing25!$E1:$BL1,Sing25!$E10:$BL10,0,0)</f>
        <v>29.426875000000003</v>
      </c>
      <c r="I33" s="378">
        <f>_xlfn.XLOOKUP(I1,Sing15!$E1:$BL1,Sing15!$E10:$BL10,0,0)+_xlfn.XLOOKUP(I1,Sing20!$E1:$BL1,Sing20!$E10:$BL10,0,0)+_xlfn.XLOOKUP(I1,Sing25!$E1:$BL1,Sing25!$E10:$BL10,0,0)</f>
        <v>34.204740625000007</v>
      </c>
      <c r="J33" s="378">
        <f>_xlfn.XLOOKUP(J1,Sing15!$E1:$BL1,Sing15!$E10:$BL10,0,0)+_xlfn.XLOOKUP(J1,Sing20!$E1:$BL1,Sing20!$E10:$BL10,0,0)+_xlfn.XLOOKUP(J1,Sing25!$E1:$BL1,Sing25!$E10:$BL10,0,0)</f>
        <v>38.958716921874995</v>
      </c>
      <c r="K33" s="378">
        <f>_xlfn.XLOOKUP(K1,Sing15!$E1:$BL1,Sing15!$E10:$BL10,0,0)+_xlfn.XLOOKUP(K1,Sing20!$E1:$BL1,Sing20!$E10:$BL10,0,0)+_xlfn.XLOOKUP(K1,Sing25!$E1:$BL1,Sing25!$E10:$BL10,0,0)</f>
        <v>43.688923337265628</v>
      </c>
      <c r="L33" s="378">
        <f>_xlfn.XLOOKUP(L1,Sing15!$E1:$BL1,Sing15!$E10:$BL10,0,0)+_xlfn.XLOOKUP(L1,Sing20!$E1:$BL1,Sing20!$E10:$BL10,0,0)+_xlfn.XLOOKUP(L1,Sing25!$E1:$BL1,Sing25!$E10:$BL10,0,0)</f>
        <v>48.395478720579298</v>
      </c>
      <c r="M33" s="378">
        <f>_xlfn.XLOOKUP(M1,Sing15!$E1:$BL1,Sing15!$E10:$BL10,0,0)+_xlfn.XLOOKUP(M1,Sing20!$E1:$BL1,Sing20!$E10:$BL10,0,0)+_xlfn.XLOOKUP(M1,Sing25!$E1:$BL1,Sing25!$E10:$BL10,0,0)</f>
        <v>53.078501326976394</v>
      </c>
      <c r="N33" s="378">
        <f>_xlfn.XLOOKUP(N1,Sing15!$E1:$BL1,Sing15!$E10:$BL10,0,0)+_xlfn.XLOOKUP(N1,Sing20!$E1:$BL1,Sing20!$E10:$BL10,0,0)+_xlfn.XLOOKUP(N1,Sing25!$E1:$BL1,Sing25!$E10:$BL10,0,0)</f>
        <v>57.738108820341516</v>
      </c>
      <c r="O33" s="378">
        <f>_xlfn.XLOOKUP(O1,Sing15!$E1:$BL1,Sing15!$E10:$BL10,0,0)+_xlfn.XLOOKUP(O1,Sing20!$E1:$BL1,Sing20!$E10:$BL10,0,0)+_xlfn.XLOOKUP(O1,Sing25!$E1:$BL1,Sing25!$E10:$BL10,0,0)</f>
        <v>62.374418276239815</v>
      </c>
      <c r="P33" s="378">
        <f>_xlfn.XLOOKUP(P1,Sing15!$E1:$BL1,Sing15!$E10:$BL10,0,0)+_xlfn.XLOOKUP(P1,Sing20!$E1:$BL1,Sing20!$E10:$BL10,0,0)+_xlfn.XLOOKUP(P1,Sing25!$E1:$BL1,Sing25!$E10:$BL10,0,0)</f>
        <v>66.987546184858616</v>
      </c>
      <c r="Q33" s="378">
        <f>_xlfn.XLOOKUP(Q1,Sing15!$E1:$BL1,Sing15!$E10:$BL10,0,0)+_xlfn.XLOOKUP(Q1,Sing20!$E1:$BL1,Sing20!$E10:$BL10,0,0)+_xlfn.XLOOKUP(Q1,Sing25!$E1:$BL1,Sing25!$E10:$BL10,0,0)</f>
        <v>71.577608453934332</v>
      </c>
      <c r="R33" s="378">
        <f>_xlfn.XLOOKUP(R1,Sing15!$E1:$BL1,Sing15!$E10:$BL10,0,0)+_xlfn.XLOOKUP(R1,Sing20!$E1:$BL1,Sing20!$E10:$BL10,0,0)+_xlfn.XLOOKUP(R1,Sing25!$E1:$BL1,Sing25!$E10:$BL10,0,0)</f>
        <v>86.967320267129679</v>
      </c>
      <c r="S33" s="378">
        <f>_xlfn.XLOOKUP(S1,Sing15!$E1:$BL1,Sing15!$E10:$BL10,0,0)+_xlfn.XLOOKUP(S1,Sing20!$E1:$BL1,Sing20!$E10:$BL10,0,0)+_xlfn.XLOOKUP(S1,Sing25!$E1:$BL1,Sing25!$E10:$BL10,0,0)</f>
        <v>92.157483665794047</v>
      </c>
      <c r="T33" s="378">
        <f>_xlfn.XLOOKUP(T1,Sing15!$E1:$BL1,Sing15!$E10:$BL10,0,0)+_xlfn.XLOOKUP(T1,Sing20!$E1:$BL1,Sing20!$E10:$BL10,0,0)+_xlfn.XLOOKUP(T1,Sing25!$E1:$BL1,Sing25!$E10:$BL10,0,0)</f>
        <v>97.32169624746507</v>
      </c>
      <c r="U33" s="378">
        <f>_xlfn.XLOOKUP(U1,Sing15!$E1:$BL1,Sing15!$E10:$BL10,0,0)+_xlfn.XLOOKUP(U1,Sing20!$E1:$BL1,Sing20!$E10:$BL10,0,0)+_xlfn.XLOOKUP(U1,Sing25!$E1:$BL1,Sing25!$E10:$BL10,0,0)</f>
        <v>102.46008776622774</v>
      </c>
      <c r="V33" s="378">
        <f>_xlfn.XLOOKUP(V1,Sing15!$E1:$BL1,Sing15!$E10:$BL10,0,0)+_xlfn.XLOOKUP(V1,Sing20!$E1:$BL1,Sing20!$E10:$BL10,0,0)+_xlfn.XLOOKUP(V1,Sing25!$E1:$BL1,Sing25!$E10:$BL10,0,0)</f>
        <v>107.57278732739661</v>
      </c>
      <c r="W33" s="378">
        <f>_xlfn.XLOOKUP(W1,Sing15!$E1:$BL1,Sing15!$E10:$BL10,0,0)+_xlfn.XLOOKUP(W1,Sing20!$E1:$BL1,Sing20!$E10:$BL10,0,0)+_xlfn.XLOOKUP(W1,Sing25!$E1:$BL1,Sing25!$E10:$BL10,0,0)</f>
        <v>112.65992339075962</v>
      </c>
      <c r="X33" s="378">
        <f>_xlfn.XLOOKUP(X1,Sing15!$E1:$BL1,Sing15!$E10:$BL10,0,0)+_xlfn.XLOOKUP(X1,Sing20!$E1:$BL1,Sing20!$E10:$BL10,0,0)+_xlfn.XLOOKUP(X1,Sing25!$E1:$BL1,Sing25!$E10:$BL10,0,0)</f>
        <v>117.72162377380582</v>
      </c>
      <c r="Y33" s="378">
        <f>_xlfn.XLOOKUP(Y1,Sing15!$E1:$BL1,Sing15!$E10:$BL10,0,0)+_xlfn.XLOOKUP(Y1,Sing20!$E1:$BL1,Sing20!$E10:$BL10,0,0)+_xlfn.XLOOKUP(Y1,Sing25!$E1:$BL1,Sing25!$E10:$BL10,0,0)</f>
        <v>122.7580156549368</v>
      </c>
      <c r="Z33" s="378">
        <f>_xlfn.XLOOKUP(Z1,Sing15!$E1:$BL1,Sing15!$E10:$BL10,0,0)+_xlfn.XLOOKUP(Z1,Sing20!$E1:$BL1,Sing20!$E10:$BL10,0,0)+_xlfn.XLOOKUP(Z1,Sing25!$E1:$BL1,Sing25!$E10:$BL10,0,0)</f>
        <v>127.76922557666211</v>
      </c>
      <c r="AA33" s="378">
        <f>_xlfn.XLOOKUP(AA1,Sing15!$E1:$BL1,Sing15!$E10:$BL10,0,0)+_xlfn.XLOOKUP(AA1,Sing20!$E1:$BL1,Sing20!$E10:$BL10,0,0)+_xlfn.XLOOKUP(AA1,Sing25!$E1:$BL1,Sing25!$E10:$BL10,0,0)</f>
        <v>132.7553794487788</v>
      </c>
      <c r="AB33" s="378">
        <f>_xlfn.XLOOKUP(AB1,Sing15!$E1:$BL1,Sing15!$E10:$BL10,0,0)+_xlfn.XLOOKUP(AB1,Sing20!$E1:$BL1,Sing20!$E10:$BL10,0,0)+_xlfn.XLOOKUP(AB1,Sing25!$E1:$BL1,Sing25!$E10:$BL10,0,0)</f>
        <v>137.71660255153492</v>
      </c>
      <c r="AC33" s="378">
        <f>_xlfn.XLOOKUP(AC1,Sing15!$E1:$BL1,Sing15!$E10:$BL10,0,0)+_xlfn.XLOOKUP(AC1,Sing20!$E1:$BL1,Sing20!$E10:$BL10,0,0)+_xlfn.XLOOKUP(AC1,Sing25!$E1:$BL1,Sing25!$E10:$BL10,0,0)</f>
        <v>142.65301953877724</v>
      </c>
      <c r="AD33" s="378">
        <f>_xlfn.XLOOKUP(AD1,Sing15!$E1:$BL1,Sing15!$E10:$BL10,0,0)+_xlfn.XLOOKUP(AD1,Sing20!$E1:$BL1,Sing20!$E10:$BL10,0,0)+_xlfn.XLOOKUP(AD1,Sing25!$E1:$BL1,Sing25!$E10:$BL10,0,0)</f>
        <v>165.92836832708483</v>
      </c>
      <c r="AE33" s="378">
        <f>_xlfn.XLOOKUP(AE1,Sing15!$E1:$BL1,Sing15!$E10:$BL10,0,0)+_xlfn.XLOOKUP(AE1,Sing20!$E1:$BL1,Sing20!$E10:$BL10,0,0)+_xlfn.XLOOKUP(AE1,Sing25!$E1:$BL1,Sing25!$E10:$BL10,0,0)</f>
        <v>171.42372648544938</v>
      </c>
      <c r="AF33" s="378">
        <f>_xlfn.XLOOKUP(AF1,Sing15!$E1:$BL1,Sing15!$E10:$BL10,0,0)+_xlfn.XLOOKUP(AF1,Sing20!$E1:$BL1,Sing20!$E10:$BL10,0,0)+_xlfn.XLOOKUP(AF1,Sing25!$E1:$BL1,Sing25!$E10:$BL10,0,0)</f>
        <v>176.89160785302212</v>
      </c>
      <c r="AG33" s="378">
        <f>_xlfn.XLOOKUP(AG1,Sing15!$E1:$BL1,Sing15!$E10:$BL10,0,0)+_xlfn.XLOOKUP(AG1,Sing20!$E1:$BL1,Sing20!$E10:$BL10,0,0)+_xlfn.XLOOKUP(AG1,Sing25!$E1:$BL1,Sing25!$E10:$BL10,0,0)</f>
        <v>182.33214981375701</v>
      </c>
      <c r="AH33" s="378">
        <f>_xlfn.XLOOKUP(AH1,Sing15!$E1:$BL1,Sing15!$E10:$BL10,0,0)+_xlfn.XLOOKUP(AH1,Sing20!$E1:$BL1,Sing20!$E10:$BL10,0,0)+_xlfn.XLOOKUP(AH1,Sing25!$E1:$BL1,Sing25!$E10:$BL10,0,0)</f>
        <v>187.74548906468826</v>
      </c>
      <c r="AI33" s="378">
        <f>_xlfn.XLOOKUP(AI1,Sing15!$E1:$BL1,Sing15!$E10:$BL10,0,0)+_xlfn.XLOOKUP(AI1,Sing20!$E1:$BL1,Sing20!$E10:$BL10,0,0)+_xlfn.XLOOKUP(AI1,Sing25!$E1:$BL1,Sing25!$E10:$BL10,0,0)</f>
        <v>193.13176161936482</v>
      </c>
      <c r="AJ33" s="378">
        <f>_xlfn.XLOOKUP(AJ1,Sing15!$E1:$BL1,Sing15!$E10:$BL10,0,0)+_xlfn.XLOOKUP(AJ1,Sing20!$E1:$BL1,Sing20!$E10:$BL10,0,0)+_xlfn.XLOOKUP(AJ1,Sing25!$E1:$BL1,Sing25!$E10:$BL10,0,0)</f>
        <v>198.49110281126801</v>
      </c>
      <c r="AK33" s="378">
        <f>_xlfn.XLOOKUP(AK1,Sing15!$E1:$BL1,Sing15!$E10:$BL10,0,0)+_xlfn.XLOOKUP(AK1,Sing20!$E1:$BL1,Sing20!$E10:$BL10,0,0)+_xlfn.XLOOKUP(AK1,Sing25!$E1:$BL1,Sing25!$E10:$BL10,0,0)</f>
        <v>203.82364729721166</v>
      </c>
      <c r="AL33" s="378">
        <f>_xlfn.XLOOKUP(AL1,Sing15!$E1:$BL1,Sing15!$E10:$BL10,0,0)+_xlfn.XLOOKUP(AL1,Sing20!$E1:$BL1,Sing20!$E10:$BL10,0,0)+_xlfn.XLOOKUP(AL1,Sing25!$E1:$BL1,Sing25!$E10:$BL10,0,0)</f>
        <v>209.12952906072562</v>
      </c>
      <c r="AM33" s="378">
        <f>_xlfn.XLOOKUP(AM1,Sing15!$E1:$BL1,Sing15!$E10:$BL10,0,0)+_xlfn.XLOOKUP(AM1,Sing20!$E1:$BL1,Sing20!$E10:$BL10,0,0)+_xlfn.XLOOKUP(AM1,Sing25!$E1:$BL1,Sing25!$E10:$BL10,0,0)</f>
        <v>214.408881415422</v>
      </c>
      <c r="AN33" s="378">
        <f>_xlfn.XLOOKUP(AN1,Sing15!$E1:$BL1,Sing15!$E10:$BL10,0,0)+_xlfn.XLOOKUP(AN1,Sing20!$E1:$BL1,Sing20!$E10:$BL10,0,0)+_xlfn.XLOOKUP(AN1,Sing25!$E1:$BL1,Sing25!$E10:$BL10,0,0)</f>
        <v>219.66183700834486</v>
      </c>
      <c r="AO33" s="378">
        <f>_xlfn.XLOOKUP(AO1,Sing15!$E1:$BL1,Sing15!$E10:$BL10,0,0)+_xlfn.XLOOKUP(AO1,Sing20!$E1:$BL1,Sing20!$E10:$BL10,0,0)+_xlfn.XLOOKUP(AO1,Sing25!$E1:$BL1,Sing25!$E10:$BL10,0,0)</f>
        <v>224.88852782330312</v>
      </c>
      <c r="AP33" s="378">
        <f>_xlfn.XLOOKUP(AP1,Sing15!$E1:$BL1,Sing15!$E10:$BL10,0,0)+_xlfn.XLOOKUP(AP1,Sing20!$E1:$BL1,Sing20!$E10:$BL10,0,0)+_xlfn.XLOOKUP(AP1,Sing25!$E1:$BL1,Sing25!$E10:$BL10,0,0)</f>
        <v>255.55348986860253</v>
      </c>
      <c r="AQ33" s="378">
        <f>_xlfn.XLOOKUP(AQ1,Sing15!$E1:$BL1,Sing15!$E10:$BL10,0,0)+_xlfn.XLOOKUP(AQ1,Sing20!$E1:$BL1,Sing20!$E10:$BL10,0,0)+_xlfn.XLOOKUP(AQ1,Sing25!$E1:$BL1,Sing25!$E10:$BL10,0,0)</f>
        <v>261.3007224192595</v>
      </c>
      <c r="AR33" s="378">
        <f>_xlfn.XLOOKUP(AR1,Sing15!$E1:$BL1,Sing15!$E10:$BL10,0,0)+_xlfn.XLOOKUP(AR1,Sing20!$E1:$BL1,Sing20!$E10:$BL10,0,0)+_xlfn.XLOOKUP(AR1,Sing25!$E1:$BL1,Sing25!$E10:$BL10,0,0)</f>
        <v>267.01921880716321</v>
      </c>
      <c r="AS33" s="378">
        <f>_xlfn.XLOOKUP(AS1,Sing15!$E1:$BL1,Sing15!$E10:$BL10,0,0)+_xlfn.XLOOKUP(AS1,Sing20!$E1:$BL1,Sing20!$E10:$BL10,0,0)+_xlfn.XLOOKUP(AS1,Sing25!$E1:$BL1,Sing25!$E10:$BL10,0,0)</f>
        <v>272.70912271312739</v>
      </c>
      <c r="AT33" s="378">
        <f>_xlfn.XLOOKUP(AT1,Sing15!$E1:$BL1,Sing15!$E10:$BL10,0,0)+_xlfn.XLOOKUP(AT1,Sing20!$E1:$BL1,Sing20!$E10:$BL10,0,0)+_xlfn.XLOOKUP(AT1,Sing25!$E1:$BL1,Sing25!$E10:$BL10,0,0)</f>
        <v>278.37057709956179</v>
      </c>
      <c r="AU33" s="378">
        <f>_xlfn.XLOOKUP(AU1,Sing15!$E1:$BL1,Sing15!$E10:$BL10,0,0)+_xlfn.XLOOKUP(AU1,Sing20!$E1:$BL1,Sing20!$E10:$BL10,0,0)+_xlfn.XLOOKUP(AU1,Sing25!$E1:$BL1,Sing25!$E10:$BL10,0,0)</f>
        <v>284.00372421406394</v>
      </c>
      <c r="AV33" s="378">
        <f>_xlfn.XLOOKUP(AV1,Sing15!$E1:$BL1,Sing15!$E10:$BL10,0,0)+_xlfn.XLOOKUP(AV1,Sing20!$E1:$BL1,Sing20!$E10:$BL10,0,0)+_xlfn.XLOOKUP(AV1,Sing25!$E1:$BL1,Sing25!$E10:$BL10,0,0)</f>
        <v>289.60870559299366</v>
      </c>
      <c r="AW33" s="378">
        <f>_xlfn.XLOOKUP(AW1,Sing15!$E1:$BL1,Sing15!$E10:$BL10,0,0)+_xlfn.XLOOKUP(AW1,Sing20!$E1:$BL1,Sing20!$E10:$BL10,0,0)+_xlfn.XLOOKUP(AW1,Sing25!$E1:$BL1,Sing25!$E10:$BL10,0,0)</f>
        <v>295.18566206502868</v>
      </c>
      <c r="AX33" s="378">
        <f>_xlfn.XLOOKUP(AX1,Sing15!$E1:$BL1,Sing15!$E10:$BL10,0,0)+_xlfn.XLOOKUP(AX1,Sing20!$E1:$BL1,Sing20!$E10:$BL10,0,0)+_xlfn.XLOOKUP(AX1,Sing25!$E1:$BL1,Sing25!$E10:$BL10,0,0)</f>
        <v>300.73473375470348</v>
      </c>
      <c r="AY33" s="378">
        <f>_xlfn.XLOOKUP(AY1,Sing15!$E1:$BL1,Sing15!$E10:$BL10,0,0)+_xlfn.XLOOKUP(AY1,Sing20!$E1:$BL1,Sing20!$E10:$BL10,0,0)+_xlfn.XLOOKUP(AY1,Sing25!$E1:$BL1,Sing25!$E10:$BL10,0,0)</f>
        <v>306.25606008593002</v>
      </c>
      <c r="AZ33" s="378">
        <f>_xlfn.XLOOKUP(AZ1,Sing15!$E1:$BL1,Sing15!$E10:$BL10,0,0)+_xlfn.XLOOKUP(AZ1,Sing20!$E1:$BL1,Sing20!$E10:$BL10,0,0)+_xlfn.XLOOKUP(AZ1,Sing25!$E1:$BL1,Sing25!$E10:$BL10,0,0)</f>
        <v>311.74977978550032</v>
      </c>
      <c r="BA33" s="378">
        <f>_xlfn.XLOOKUP(BA1,Sing15!$E1:$BL1,Sing15!$E10:$BL10,0,0)+_xlfn.XLOOKUP(BA1,Sing20!$E1:$BL1,Sing20!$E10:$BL10,0,0)+_xlfn.XLOOKUP(BA1,Sing25!$E1:$BL1,Sing25!$E10:$BL10,0,0)</f>
        <v>317.21603088657281</v>
      </c>
      <c r="BB33" s="378">
        <f>_xlfn.XLOOKUP(BB1,Sing15!$E1:$BL1,Sing15!$E10:$BL10,0,0)+_xlfn.XLOOKUP(BB1,Sing20!$E1:$BL1,Sing20!$E10:$BL10,0,0)+_xlfn.XLOOKUP(BB1,Sing25!$E1:$BL1,Sing25!$E10:$BL10,0,0)</f>
        <v>354.80562197947052</v>
      </c>
      <c r="BC33" s="378">
        <f>_xlfn.XLOOKUP(BC1,Sing15!$E1:$BL1,Sing15!$E10:$BL10,0,0)+_xlfn.XLOOKUP(BC1,Sing20!$E1:$BL1,Sing20!$E10:$BL10,0,0)+_xlfn.XLOOKUP(BC1,Sing25!$E1:$BL1,Sing25!$E10:$BL10,0,0)</f>
        <v>360.75659386957312</v>
      </c>
      <c r="BD33" s="378">
        <f>_xlfn.XLOOKUP(BD1,Sing15!$E1:$BL1,Sing15!$E10:$BL10,0,0)+_xlfn.XLOOKUP(BD1,Sing20!$E1:$BL1,Sing20!$E10:$BL10,0,0)+_xlfn.XLOOKUP(BD1,Sing25!$E1:$BL1,Sing25!$E10:$BL10,0,0)</f>
        <v>366.67781090022532</v>
      </c>
      <c r="BE33" s="378">
        <f>_xlfn.XLOOKUP(BE1,Sing15!$E1:$BL1,Sing15!$E10:$BL10,0,0)+_xlfn.XLOOKUP(BE1,Sing20!$E1:$BL1,Sing20!$E10:$BL10,0,0)+_xlfn.XLOOKUP(BE1,Sing25!$E1:$BL1,Sing25!$E10:$BL10,0,0)</f>
        <v>372.56942184572421</v>
      </c>
      <c r="BF33" s="378">
        <f>_xlfn.XLOOKUP(BF1,Sing15!$E1:$BL1,Sing15!$E10:$BL10,0,0)+_xlfn.XLOOKUP(BF1,Sing20!$E1:$BL1,Sing20!$E10:$BL10,0,0)+_xlfn.XLOOKUP(BF1,Sing25!$E1:$BL1,Sing25!$E10:$BL10,0,0)</f>
        <v>378.43157473649563</v>
      </c>
      <c r="BG33" s="378">
        <f>_xlfn.XLOOKUP(BG1,Sing15!$E1:$BL1,Sing15!$E10:$BL10,0,0)+_xlfn.XLOOKUP(BG1,Sing20!$E1:$BL1,Sing20!$E10:$BL10,0,0)+_xlfn.XLOOKUP(BG1,Sing25!$E1:$BL1,Sing25!$E10:$BL10,0,0)</f>
        <v>384.26441686281311</v>
      </c>
      <c r="BH33" s="378">
        <f>_xlfn.XLOOKUP(BH1,Sing15!$E1:$BL1,Sing15!$E10:$BL10,0,0)+_xlfn.XLOOKUP(BH1,Sing20!$E1:$BL1,Sing20!$E10:$BL10,0,0)+_xlfn.XLOOKUP(BH1,Sing25!$E1:$BL1,Sing25!$E10:$BL10,0,0)</f>
        <v>390.06809477849902</v>
      </c>
      <c r="BI33" s="378">
        <f>_xlfn.XLOOKUP(BI1,Sing15!$E1:$BL1,Sing15!$E10:$BL10,0,0)+_xlfn.XLOOKUP(BI1,Sing20!$E1:$BL1,Sing20!$E10:$BL10,0,0)+_xlfn.XLOOKUP(BI1,Sing25!$E1:$BL1,Sing25!$E10:$BL10,0,0)</f>
        <v>395.84275430460656</v>
      </c>
      <c r="BJ33" s="378">
        <f>_xlfn.XLOOKUP(BJ1,Sing15!$E1:$BL1,Sing15!$E10:$BL10,0,0)+_xlfn.XLOOKUP(BJ1,Sing20!$E1:$BL1,Sing20!$E10:$BL10,0,0)+_xlfn.XLOOKUP(BJ1,Sing25!$E1:$BL1,Sing25!$E10:$BL10,0,0)</f>
        <v>401.58854053308352</v>
      </c>
      <c r="BK33" s="378">
        <f>_xlfn.XLOOKUP(BK1,Sing15!$E1:$BL1,Sing15!$E10:$BL10,0,0)+_xlfn.XLOOKUP(BK1,Sing20!$E1:$BL1,Sing20!$E10:$BL10,0,0)+_xlfn.XLOOKUP(BK1,Sing25!$E1:$BL1,Sing25!$E10:$BL10,0,0)</f>
        <v>407.30559783041804</v>
      </c>
      <c r="BL33" s="378">
        <f>_xlfn.XLOOKUP(BL1,Sing15!$E1:$BL1,Sing15!$E10:$BL10,0,0)+_xlfn.XLOOKUP(BL1,Sing20!$E1:$BL1,Sing20!$E10:$BL10,0,0)+_xlfn.XLOOKUP(BL1,Sing25!$E1:$BL1,Sing25!$E10:$BL10,0,0)</f>
        <v>412.99406984126597</v>
      </c>
      <c r="BM33" s="378">
        <f>_xlfn.XLOOKUP(BM1,Sing15!$E1:$BL1,Sing15!$E10:$BL10,0,0)+_xlfn.XLOOKUP(BM1,Sing20!$E1:$BL1,Sing20!$E10:$BL10,0,0)+_xlfn.XLOOKUP(BM1,Sing25!$E1:$BL1,Sing25!$E10:$BL10,0,0)</f>
        <v>418.65409949205963</v>
      </c>
      <c r="BN33" s="378">
        <f>_xlfn.XLOOKUP(BN1,Sing15!$E1:$BL1,Sing15!$E10:$BL10,0,0)+_xlfn.XLOOKUP(BN1,Sing20!$E1:$BL1,Sing20!$E10:$BL10,0,0)+_xlfn.XLOOKUP(BN1,Sing25!$E1:$BL1,Sing25!$E10:$BL10,0,0)</f>
        <v>424.28582899459923</v>
      </c>
      <c r="BO33" s="378">
        <f>_xlfn.XLOOKUP(BO1,Sing15!$E1:$BL1,Sing15!$E10:$BL10,0,0)+_xlfn.XLOOKUP(BO1,Sing20!$E1:$BL1,Sing20!$E10:$BL10,0,0)+_xlfn.XLOOKUP(BO1,Sing25!$E1:$BL1,Sing25!$E10:$BL10,0,0)</f>
        <v>0</v>
      </c>
      <c r="BP33" s="378">
        <f>_xlfn.XLOOKUP(BP1,Sing15!$E1:$BL1,Sing15!$E10:$BL10,0,0)+_xlfn.XLOOKUP(BP1,Sing20!$E1:$BL1,Sing20!$E10:$BL10,0,0)+_xlfn.XLOOKUP(BP1,Sing25!$E1:$BL1,Sing25!$E10:$BL10,0,0)</f>
        <v>0</v>
      </c>
      <c r="BQ33" s="378">
        <f>_xlfn.XLOOKUP(BQ1,Sing15!$E1:$BL1,Sing15!$E10:$BL10,0,0)+_xlfn.XLOOKUP(BQ1,Sing20!$E1:$BL1,Sing20!$E10:$BL10,0,0)+_xlfn.XLOOKUP(BQ1,Sing25!$E1:$BL1,Sing25!$E10:$BL10,0,0)</f>
        <v>0</v>
      </c>
      <c r="BR33" s="378">
        <f>_xlfn.XLOOKUP(BR1,Sing15!$E1:$BL1,Sing15!$E10:$BL10,0,0)+_xlfn.XLOOKUP(BR1,Sing20!$E1:$BL1,Sing20!$E10:$BL10,0,0)+_xlfn.XLOOKUP(BR1,Sing25!$E1:$BL1,Sing25!$E10:$BL10,0,0)</f>
        <v>0</v>
      </c>
      <c r="BS33" s="378">
        <f>_xlfn.XLOOKUP(BS1,Sing15!$E1:$BL1,Sing15!$E10:$BL10,0,0)+_xlfn.XLOOKUP(BS1,Sing20!$E1:$BL1,Sing20!$E10:$BL10,0,0)+_xlfn.XLOOKUP(BS1,Sing25!$E1:$BL1,Sing25!$E10:$BL10,0,0)</f>
        <v>0</v>
      </c>
      <c r="BT33" s="378">
        <f>_xlfn.XLOOKUP(BT1,Sing15!$E1:$BL1,Sing15!$E10:$BL10,0,0)+_xlfn.XLOOKUP(BT1,Sing20!$E1:$BL1,Sing20!$E10:$BL10,0,0)+_xlfn.XLOOKUP(BT1,Sing25!$E1:$BL1,Sing25!$E10:$BL10,0,0)</f>
        <v>0</v>
      </c>
      <c r="BU33" s="378">
        <f>_xlfn.XLOOKUP(BU1,Sing15!$E1:$BL1,Sing15!$E10:$BL10,0,0)+_xlfn.XLOOKUP(BU1,Sing20!$E1:$BL1,Sing20!$E10:$BL10,0,0)+_xlfn.XLOOKUP(BU1,Sing25!$E1:$BL1,Sing25!$E10:$BL10,0,0)</f>
        <v>0</v>
      </c>
      <c r="BV33" s="378">
        <f>_xlfn.XLOOKUP(BV1,Sing15!$E1:$BL1,Sing15!$E10:$BL10,0,0)+_xlfn.XLOOKUP(BV1,Sing20!$E1:$BL1,Sing20!$E10:$BL10,0,0)+_xlfn.XLOOKUP(BV1,Sing25!$E1:$BL1,Sing25!$E10:$BL10,0,0)</f>
        <v>0</v>
      </c>
      <c r="BW33" s="378">
        <f>_xlfn.XLOOKUP(BW1,Sing15!$E1:$BL1,Sing15!$E10:$BL10,0,0)+_xlfn.XLOOKUP(BW1,Sing20!$E1:$BL1,Sing20!$E10:$BL10,0,0)+_xlfn.XLOOKUP(BW1,Sing25!$E1:$BL1,Sing25!$E10:$BL10,0,0)</f>
        <v>0</v>
      </c>
      <c r="BX33" s="378">
        <f>_xlfn.XLOOKUP(BX1,Sing15!$E1:$BL1,Sing15!$E10:$BL10,0,0)+_xlfn.XLOOKUP(BX1,Sing20!$E1:$BL1,Sing20!$E10:$BL10,0,0)+_xlfn.XLOOKUP(BX1,Sing25!$E1:$BL1,Sing25!$E10:$BL10,0,0)</f>
        <v>0</v>
      </c>
      <c r="BY33" s="378">
        <f>_xlfn.XLOOKUP(BY1,Sing15!$E1:$BL1,Sing15!$E10:$BL10,0,0)+_xlfn.XLOOKUP(BY1,Sing20!$E1:$BL1,Sing20!$E10:$BL10,0,0)+_xlfn.XLOOKUP(BY1,Sing25!$E1:$BL1,Sing25!$E10:$BL10,0,0)</f>
        <v>0</v>
      </c>
      <c r="BZ33" s="378">
        <f>_xlfn.XLOOKUP(BZ1,Sing15!$E1:$BL1,Sing15!$E10:$BL10,0,0)+_xlfn.XLOOKUP(BZ1,Sing20!$E1:$BL1,Sing20!$E10:$BL10,0,0)+_xlfn.XLOOKUP(BZ1,Sing25!$E1:$BL1,Sing25!$E10:$BL10,0,0)</f>
        <v>0</v>
      </c>
      <c r="CA33" s="378">
        <f>_xlfn.XLOOKUP(CA1,Sing15!$E1:$BL1,Sing15!$E10:$BL10,0,0)+_xlfn.XLOOKUP(CA1,Sing20!$E1:$BL1,Sing20!$E10:$BL10,0,0)+_xlfn.XLOOKUP(CA1,Sing25!$E1:$BL1,Sing25!$E10:$BL10,0,0)</f>
        <v>0</v>
      </c>
      <c r="CB33" s="378">
        <f>_xlfn.XLOOKUP(CB1,Sing15!$E1:$BL1,Sing15!$E10:$BL10,0,0)+_xlfn.XLOOKUP(CB1,Sing20!$E1:$BL1,Sing20!$E10:$BL10,0,0)+_xlfn.XLOOKUP(CB1,Sing25!$E1:$BL1,Sing25!$E10:$BL10,0,0)</f>
        <v>0</v>
      </c>
      <c r="CC33" s="378">
        <f>_xlfn.XLOOKUP(CC1,Sing15!$E1:$BL1,Sing15!$E10:$BL10,0,0)+_xlfn.XLOOKUP(CC1,Sing20!$E1:$BL1,Sing20!$E10:$BL10,0,0)+_xlfn.XLOOKUP(CC1,Sing25!$E1:$BL1,Sing25!$E10:$BL10,0,0)</f>
        <v>0</v>
      </c>
      <c r="CD33" s="378">
        <f>_xlfn.XLOOKUP(CD1,Sing15!$E1:$BL1,Sing15!$E10:$BL10,0,0)+_xlfn.XLOOKUP(CD1,Sing20!$E1:$BL1,Sing20!$E10:$BL10,0,0)+_xlfn.XLOOKUP(CD1,Sing25!$E1:$BL1,Sing25!$E10:$BL10,0,0)</f>
        <v>0</v>
      </c>
      <c r="CE33" s="379">
        <f>_xlfn.XLOOKUP(CE1,Sing15!$E1:$BL1,Sing15!$E10:$BL10,0,0)+_xlfn.XLOOKUP(CE1,Sing20!$E1:$BL1,Sing20!$E10:$BL10,0,0)+_xlfn.XLOOKUP(CE1,Sing25!$E1:$BL1,Sing25!$E10:$BL10,0,0)</f>
        <v>0</v>
      </c>
      <c r="CF33" s="379">
        <f>Sing15!CE10+Sing20!CE10+Sing25!CE10</f>
        <v>0</v>
      </c>
      <c r="CG33" s="379">
        <f>Sing15!CF10+Sing20!CF10+Sing25!CF10</f>
        <v>0</v>
      </c>
      <c r="CH33" s="379">
        <f>Sing15!CG10+Sing20!CG10+Sing25!CG10</f>
        <v>0</v>
      </c>
      <c r="CI33" s="379">
        <f>Sing15!CH10+Sing20!CH10+Sing25!CH10</f>
        <v>0</v>
      </c>
      <c r="CJ33" s="379">
        <f>Sing15!CI10+Sing20!CI10+Sing25!CI10</f>
        <v>0</v>
      </c>
      <c r="CK33" s="379">
        <f>Sing15!CJ10+Sing20!CJ10+Sing25!CJ10</f>
        <v>0</v>
      </c>
      <c r="CL33" s="379">
        <f>Sing15!CK10+Sing20!CK10+Sing25!CK10</f>
        <v>0</v>
      </c>
      <c r="CM33" s="379">
        <f>Sing15!CL10+Sing20!CL10+Sing25!CL10</f>
        <v>0</v>
      </c>
      <c r="CN33" s="379">
        <f>Sing15!CM10+Sing20!CM10+Sing25!CM10</f>
        <v>0</v>
      </c>
      <c r="CO33" s="379">
        <f>Sing15!CN10+Sing20!CN10+Sing25!CN10</f>
        <v>0</v>
      </c>
      <c r="CP33" s="379">
        <f>Sing15!CO10+Sing20!CO10+Sing25!CO10</f>
        <v>0</v>
      </c>
      <c r="CQ33" s="379">
        <f>Sing15!CP10+Sing20!CP10+Sing25!CP10</f>
        <v>0</v>
      </c>
      <c r="CR33" s="379">
        <f>Sing15!CQ10+Sing20!CQ10+Sing25!CQ10</f>
        <v>0</v>
      </c>
      <c r="CS33" s="379">
        <f>Sing15!CR10+Sing20!CR10+Sing25!CR10</f>
        <v>0</v>
      </c>
      <c r="CT33" s="379">
        <f>Sing15!CS10+Sing20!CS10+Sing25!CS10</f>
        <v>0</v>
      </c>
      <c r="CU33" s="379">
        <f>Sing15!CT10+Sing20!CT10+Sing25!CT10</f>
        <v>0</v>
      </c>
      <c r="CV33" s="379">
        <f>Sing15!CU10+Sing20!CU10+Sing25!CU10</f>
        <v>0</v>
      </c>
      <c r="CW33" s="379">
        <f>Sing15!CV10+Sing20!CV10+Sing25!CV10</f>
        <v>0</v>
      </c>
      <c r="CX33" s="379">
        <f>Sing15!CW10+Sing20!CW10+Sing25!CW10</f>
        <v>0</v>
      </c>
      <c r="CY33" s="379">
        <f>Sing15!CX10+Sing20!CX10+Sing25!CX10</f>
        <v>0</v>
      </c>
      <c r="CZ33" s="379">
        <f>Sing15!CY10+Sing20!CY10+Sing25!CY10</f>
        <v>0</v>
      </c>
      <c r="DA33" s="379">
        <f>Sing15!CZ10+Sing20!CZ10+Sing25!CZ10</f>
        <v>0</v>
      </c>
      <c r="DB33" s="379">
        <f>Sing15!DA10+Sing20!DA10+Sing25!DA10</f>
        <v>0</v>
      </c>
      <c r="DC33" s="379">
        <f>Sing15!DB10+Sing20!DB10+Sing25!DB10</f>
        <v>0</v>
      </c>
      <c r="DD33" s="379">
        <f>Sing15!DC10+Sing20!DC10+Sing25!DC10</f>
        <v>0</v>
      </c>
      <c r="DE33" s="379">
        <f>Sing15!DD10+Sing20!DD10+Sing25!DD10</f>
        <v>0</v>
      </c>
      <c r="DF33" s="379">
        <f>Sing15!DE10+Sing20!DE10+Sing25!DE10</f>
        <v>0</v>
      </c>
      <c r="DG33" s="379">
        <f>Sing15!DF10+Sing20!DF10+Sing25!DF10</f>
        <v>0</v>
      </c>
      <c r="DH33" s="379">
        <f>Sing15!DG10+Sing20!DG10+Sing25!DG10</f>
        <v>0</v>
      </c>
      <c r="DI33" s="379">
        <f>Sing15!DH10+Sing20!DH10+Sing25!DH10</f>
        <v>0</v>
      </c>
      <c r="DJ33" s="379">
        <f>Sing15!DI10+Sing20!DI10+Sing25!DI10</f>
        <v>0</v>
      </c>
      <c r="DK33" s="379">
        <f>Sing15!DJ10+Sing20!DJ10+Sing25!DJ10</f>
        <v>0</v>
      </c>
      <c r="DL33" s="379">
        <f>Sing15!DK10+Sing20!DK10+Sing25!DK10</f>
        <v>0</v>
      </c>
    </row>
    <row r="34" spans="2:116" x14ac:dyDescent="0.2">
      <c r="B34" s="90" t="s">
        <v>175</v>
      </c>
      <c r="C34" s="91"/>
      <c r="D34" s="91"/>
      <c r="E34" s="360"/>
      <c r="F34" s="367">
        <f>F33</f>
        <v>0</v>
      </c>
      <c r="G34" s="367">
        <f>F34+G33</f>
        <v>24.625</v>
      </c>
      <c r="H34" s="367">
        <f t="shared" ref="H34:BS34" si="290">G34+H33</f>
        <v>54.051875000000003</v>
      </c>
      <c r="I34" s="367">
        <f t="shared" si="290"/>
        <v>88.256615625000009</v>
      </c>
      <c r="J34" s="367">
        <f t="shared" si="290"/>
        <v>127.215332546875</v>
      </c>
      <c r="K34" s="367">
        <f t="shared" si="290"/>
        <v>170.90425588414064</v>
      </c>
      <c r="L34" s="367">
        <f t="shared" si="290"/>
        <v>219.29973460471993</v>
      </c>
      <c r="M34" s="367">
        <f t="shared" si="290"/>
        <v>272.37823593169634</v>
      </c>
      <c r="N34" s="367">
        <f t="shared" si="290"/>
        <v>330.11634475203783</v>
      </c>
      <c r="O34" s="367">
        <f t="shared" si="290"/>
        <v>392.49076302827763</v>
      </c>
      <c r="P34" s="367">
        <f t="shared" si="290"/>
        <v>459.47830921313624</v>
      </c>
      <c r="Q34" s="367">
        <f t="shared" si="290"/>
        <v>531.05591766707062</v>
      </c>
      <c r="R34" s="367">
        <f t="shared" si="290"/>
        <v>618.02323793420032</v>
      </c>
      <c r="S34" s="367">
        <f t="shared" si="290"/>
        <v>710.1807215999944</v>
      </c>
      <c r="T34" s="367">
        <f t="shared" si="290"/>
        <v>807.50241784745947</v>
      </c>
      <c r="U34" s="367">
        <f t="shared" si="290"/>
        <v>909.9625056136872</v>
      </c>
      <c r="V34" s="367">
        <f t="shared" si="290"/>
        <v>1017.5352929410838</v>
      </c>
      <c r="W34" s="367">
        <f t="shared" si="290"/>
        <v>1130.1952163318433</v>
      </c>
      <c r="X34" s="367">
        <f t="shared" si="290"/>
        <v>1247.916840105649</v>
      </c>
      <c r="Y34" s="367">
        <f>X34+Y33</f>
        <v>1370.6748557605858</v>
      </c>
      <c r="Z34" s="367">
        <f t="shared" si="290"/>
        <v>1498.444081337248</v>
      </c>
      <c r="AA34" s="367">
        <f t="shared" si="290"/>
        <v>1631.1994607860267</v>
      </c>
      <c r="AB34" s="367">
        <f t="shared" si="290"/>
        <v>1768.9160633375616</v>
      </c>
      <c r="AC34" s="367">
        <f t="shared" si="290"/>
        <v>1911.5690828763388</v>
      </c>
      <c r="AD34" s="367">
        <f t="shared" si="290"/>
        <v>2077.4974512034237</v>
      </c>
      <c r="AE34" s="367">
        <f t="shared" si="290"/>
        <v>2248.9211776888733</v>
      </c>
      <c r="AF34" s="367">
        <f t="shared" si="290"/>
        <v>2425.8127855418952</v>
      </c>
      <c r="AG34" s="367">
        <f t="shared" si="290"/>
        <v>2608.1449353556523</v>
      </c>
      <c r="AH34" s="367">
        <f t="shared" si="290"/>
        <v>2795.8904244203404</v>
      </c>
      <c r="AI34" s="367">
        <f t="shared" si="290"/>
        <v>2989.022186039705</v>
      </c>
      <c r="AJ34" s="367">
        <f t="shared" si="290"/>
        <v>3187.5132888509729</v>
      </c>
      <c r="AK34" s="367">
        <f t="shared" si="290"/>
        <v>3391.3369361481846</v>
      </c>
      <c r="AL34" s="367">
        <f t="shared" si="290"/>
        <v>3600.46646520891</v>
      </c>
      <c r="AM34" s="367">
        <f t="shared" si="290"/>
        <v>3814.875346624332</v>
      </c>
      <c r="AN34" s="367">
        <f t="shared" si="290"/>
        <v>4034.5371836326767</v>
      </c>
      <c r="AO34" s="367">
        <f t="shared" si="290"/>
        <v>4259.4257114559796</v>
      </c>
      <c r="AP34" s="367">
        <f t="shared" si="290"/>
        <v>4514.9792013245824</v>
      </c>
      <c r="AQ34" s="367">
        <f t="shared" si="290"/>
        <v>4776.2799237438421</v>
      </c>
      <c r="AR34" s="367">
        <f t="shared" si="290"/>
        <v>5043.2991425510054</v>
      </c>
      <c r="AS34" s="367">
        <f t="shared" si="290"/>
        <v>5316.0082652641331</v>
      </c>
      <c r="AT34" s="367">
        <f t="shared" si="290"/>
        <v>5594.3788423636952</v>
      </c>
      <c r="AU34" s="367">
        <f t="shared" si="290"/>
        <v>5878.3825665777595</v>
      </c>
      <c r="AV34" s="367">
        <f t="shared" si="290"/>
        <v>6167.9912721707533</v>
      </c>
      <c r="AW34" s="367">
        <f t="shared" si="290"/>
        <v>6463.176934235782</v>
      </c>
      <c r="AX34" s="367">
        <f t="shared" si="290"/>
        <v>6763.9116679904855</v>
      </c>
      <c r="AY34" s="367">
        <f t="shared" si="290"/>
        <v>7070.1677280764152</v>
      </c>
      <c r="AZ34" s="367">
        <f t="shared" si="290"/>
        <v>7381.9175078619155</v>
      </c>
      <c r="BA34" s="367">
        <f t="shared" si="290"/>
        <v>7699.1335387484887</v>
      </c>
      <c r="BB34" s="367">
        <f t="shared" si="290"/>
        <v>8053.9391607279595</v>
      </c>
      <c r="BC34" s="367">
        <f t="shared" si="290"/>
        <v>8414.6957545975329</v>
      </c>
      <c r="BD34" s="367">
        <f t="shared" si="290"/>
        <v>8781.373565497759</v>
      </c>
      <c r="BE34" s="367">
        <f t="shared" si="290"/>
        <v>9153.9429873434838</v>
      </c>
      <c r="BF34" s="367">
        <f t="shared" si="290"/>
        <v>9532.37456207998</v>
      </c>
      <c r="BG34" s="367">
        <f t="shared" si="290"/>
        <v>9916.638978942794</v>
      </c>
      <c r="BH34" s="367">
        <f t="shared" si="290"/>
        <v>10306.707073721293</v>
      </c>
      <c r="BI34" s="367">
        <f t="shared" si="290"/>
        <v>10702.5498280259</v>
      </c>
      <c r="BJ34" s="367">
        <f t="shared" si="290"/>
        <v>11104.138368558983</v>
      </c>
      <c r="BK34" s="367">
        <f t="shared" si="290"/>
        <v>11511.443966389401</v>
      </c>
      <c r="BL34" s="367">
        <f t="shared" si="290"/>
        <v>11924.438036230667</v>
      </c>
      <c r="BM34" s="367">
        <f t="shared" si="290"/>
        <v>12343.092135722727</v>
      </c>
      <c r="BN34" s="367">
        <f t="shared" si="290"/>
        <v>12767.377964717327</v>
      </c>
      <c r="BO34" s="367">
        <f t="shared" si="290"/>
        <v>12767.377964717327</v>
      </c>
      <c r="BP34" s="367">
        <f t="shared" si="290"/>
        <v>12767.377964717327</v>
      </c>
      <c r="BQ34" s="367">
        <f t="shared" si="290"/>
        <v>12767.377964717327</v>
      </c>
      <c r="BR34" s="367">
        <f t="shared" si="290"/>
        <v>12767.377964717327</v>
      </c>
      <c r="BS34" s="367">
        <f t="shared" si="290"/>
        <v>12767.377964717327</v>
      </c>
      <c r="BT34" s="367">
        <f t="shared" ref="BT34:CE34" si="291">BS34+BT33</f>
        <v>12767.377964717327</v>
      </c>
      <c r="BU34" s="367">
        <f t="shared" si="291"/>
        <v>12767.377964717327</v>
      </c>
      <c r="BV34" s="367">
        <f t="shared" si="291"/>
        <v>12767.377964717327</v>
      </c>
      <c r="BW34" s="367">
        <f t="shared" si="291"/>
        <v>12767.377964717327</v>
      </c>
      <c r="BX34" s="367">
        <f t="shared" si="291"/>
        <v>12767.377964717327</v>
      </c>
      <c r="BY34" s="367">
        <f t="shared" si="291"/>
        <v>12767.377964717327</v>
      </c>
      <c r="BZ34" s="367">
        <f t="shared" si="291"/>
        <v>12767.377964717327</v>
      </c>
      <c r="CA34" s="367">
        <f t="shared" si="291"/>
        <v>12767.377964717327</v>
      </c>
      <c r="CB34" s="367">
        <f t="shared" si="291"/>
        <v>12767.377964717327</v>
      </c>
      <c r="CC34" s="367">
        <f t="shared" si="291"/>
        <v>12767.377964717327</v>
      </c>
      <c r="CD34" s="367">
        <f t="shared" si="291"/>
        <v>12767.377964717327</v>
      </c>
      <c r="CE34" s="368">
        <f t="shared" si="291"/>
        <v>12767.377964717327</v>
      </c>
      <c r="CF34" s="368">
        <f>SUM(Sing15!$E10:CE10,Sing20!$E10:CE10,Sing25!$E10:CE10)</f>
        <v>12767.377964717321</v>
      </c>
      <c r="CG34" s="368">
        <f>SUM(Sing15!$E10:CF10,Sing20!$E10:CF10,Sing25!$E10:CF10)</f>
        <v>12767.377964717321</v>
      </c>
      <c r="CH34" s="368">
        <f>SUM(Sing15!$E10:CG10,Sing20!$E10:CG10,Sing25!$E10:CG10)</f>
        <v>12767.377964717321</v>
      </c>
      <c r="CI34" s="368">
        <f>SUM(Sing15!$E10:CH10,Sing20!$E10:CH10,Sing25!$E10:CH10)</f>
        <v>12767.377964717321</v>
      </c>
      <c r="CJ34" s="368">
        <f>SUM(Sing15!$E10:CI10,Sing20!$E10:CI10,Sing25!$E10:CI10)</f>
        <v>12767.377964717321</v>
      </c>
      <c r="CK34" s="368">
        <f>SUM(Sing15!$E10:CJ10,Sing20!$E10:CJ10,Sing25!$E10:CJ10)</f>
        <v>12767.377964717321</v>
      </c>
      <c r="CL34" s="368">
        <f>SUM(Sing15!$E10:CK10,Sing20!$E10:CK10,Sing25!$E10:CK10)</f>
        <v>12767.377964717321</v>
      </c>
      <c r="CM34" s="368">
        <f>SUM(Sing15!$E10:CL10,Sing20!$E10:CL10,Sing25!$E10:CL10)</f>
        <v>12767.377964717321</v>
      </c>
      <c r="CN34" s="368">
        <f>SUM(Sing15!$E10:CM10,Sing20!$E10:CM10,Sing25!$E10:CM10)</f>
        <v>12767.377964717321</v>
      </c>
      <c r="CO34" s="368">
        <f>SUM(Sing15!$E10:CN10,Sing20!$E10:CN10,Sing25!$E10:CN10)</f>
        <v>12767.377964717321</v>
      </c>
      <c r="CP34" s="368">
        <f>SUM(Sing15!$E10:CO10,Sing20!$E10:CO10,Sing25!$E10:CO10)</f>
        <v>12767.377964717321</v>
      </c>
      <c r="CQ34" s="368">
        <f>SUM(Sing15!$E10:CP10,Sing20!$E10:CP10,Sing25!$E10:CP10)</f>
        <v>12767.377964717321</v>
      </c>
      <c r="CR34" s="368">
        <f>SUM(Sing15!$E10:CQ10,Sing20!$E10:CQ10,Sing25!$E10:CQ10)</f>
        <v>12767.377964717321</v>
      </c>
      <c r="CS34" s="368">
        <f>SUM(Sing15!$E10:CR10,Sing20!$E10:CR10,Sing25!$E10:CR10)</f>
        <v>12767.377964717321</v>
      </c>
      <c r="CT34" s="368">
        <f>SUM(Sing15!$E10:CS10,Sing20!$E10:CS10,Sing25!$E10:CS10)</f>
        <v>12767.377964717321</v>
      </c>
      <c r="CU34" s="368">
        <f>SUM(Sing15!$E10:CT10,Sing20!$E10:CT10,Sing25!$E10:CT10)</f>
        <v>12767.377964717321</v>
      </c>
      <c r="CV34" s="368">
        <f>SUM(Sing15!$E10:CU10,Sing20!$E10:CU10,Sing25!$E10:CU10)</f>
        <v>12767.377964717321</v>
      </c>
      <c r="CW34" s="368">
        <f>SUM(Sing15!$E10:CV10,Sing20!$E10:CV10,Sing25!$E10:CV10)</f>
        <v>12767.377964717321</v>
      </c>
      <c r="CX34" s="368">
        <f>SUM(Sing15!$E10:CW10,Sing20!$E10:CW10,Sing25!$E10:CW10)</f>
        <v>12767.377964717321</v>
      </c>
      <c r="CY34" s="368">
        <f>SUM(Sing15!$E10:CX10,Sing20!$E10:CX10,Sing25!$E10:CX10)</f>
        <v>12767.377964717321</v>
      </c>
      <c r="CZ34" s="368">
        <f>SUM(Sing15!$E10:CY10,Sing20!$E10:CY10,Sing25!$E10:CY10)</f>
        <v>12767.377964717321</v>
      </c>
      <c r="DA34" s="368">
        <f>SUM(Sing15!$E10:CZ10,Sing20!$E10:CZ10,Sing25!$E10:CZ10)</f>
        <v>12767.377964717321</v>
      </c>
      <c r="DB34" s="368">
        <f>SUM(Sing15!$E10:DA10,Sing20!$E10:DA10,Sing25!$E10:DA10)</f>
        <v>12767.377964717321</v>
      </c>
      <c r="DC34" s="368">
        <f>SUM(Sing15!$E10:DB10,Sing20!$E10:DB10,Sing25!$E10:DB10)</f>
        <v>12767.377964717321</v>
      </c>
      <c r="DD34" s="368">
        <f>SUM(Sing15!$E10:DC10,Sing20!$E10:DC10,Sing25!$E10:DC10)</f>
        <v>12767.377964717321</v>
      </c>
      <c r="DE34" s="368">
        <f>SUM(Sing15!$E10:DD10,Sing20!$E10:DD10,Sing25!$E10:DD10)</f>
        <v>12767.377964717321</v>
      </c>
      <c r="DF34" s="368">
        <f>SUM(Sing15!$E10:DE10,Sing20!$E10:DE10,Sing25!$E10:DE10)</f>
        <v>12767.377964717321</v>
      </c>
      <c r="DG34" s="368">
        <f>SUM(Sing15!$E10:DF10,Sing20!$E10:DF10,Sing25!$E10:DF10)</f>
        <v>12767.377964717321</v>
      </c>
      <c r="DH34" s="368">
        <f>SUM(Sing15!$E10:DG10,Sing20!$E10:DG10,Sing25!$E10:DG10)</f>
        <v>12767.377964717321</v>
      </c>
      <c r="DI34" s="368">
        <f>SUM(Sing15!$E10:DH10,Sing20!$E10:DH10,Sing25!$E10:DH10)</f>
        <v>12767.377964717321</v>
      </c>
      <c r="DJ34" s="368">
        <f>SUM(Sing15!$E10:DI10,Sing20!$E10:DI10,Sing25!$E10:DI10)</f>
        <v>12767.377964717321</v>
      </c>
      <c r="DK34" s="368">
        <f>SUM(Sing15!$E10:DJ10,Sing20!$E10:DJ10,Sing25!$E10:DJ10)</f>
        <v>12767.377964717321</v>
      </c>
      <c r="DL34" s="368">
        <f>SUM(Sing15!$E10:DK10,Sing20!$E10:DK10,Sing25!$E10:DK10)</f>
        <v>12767.377964717321</v>
      </c>
    </row>
    <row r="35" spans="2:116" x14ac:dyDescent="0.2"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0"/>
      <c r="BF35" s="350"/>
      <c r="BG35" s="350"/>
      <c r="BH35" s="350"/>
      <c r="BI35" s="350"/>
      <c r="BJ35" s="350"/>
      <c r="BK35" s="350"/>
      <c r="BL35" s="350"/>
      <c r="BM35" s="350"/>
      <c r="BN35" s="350"/>
      <c r="BO35" s="350"/>
      <c r="BP35" s="350"/>
      <c r="BQ35" s="350"/>
      <c r="BR35" s="350"/>
      <c r="BS35" s="350"/>
      <c r="BT35" s="350"/>
      <c r="BU35" s="350"/>
      <c r="BV35" s="350"/>
      <c r="BW35" s="350"/>
      <c r="BX35" s="350"/>
      <c r="BY35" s="350"/>
      <c r="BZ35" s="350"/>
      <c r="CA35" s="350"/>
      <c r="CB35" s="350"/>
      <c r="CC35" s="350"/>
      <c r="CD35" s="350"/>
      <c r="CE35" s="350"/>
      <c r="CF35" s="350"/>
      <c r="CG35" s="350"/>
      <c r="CH35" s="350"/>
      <c r="CI35" s="350"/>
      <c r="CJ35" s="350"/>
      <c r="CK35" s="350"/>
      <c r="CL35" s="350"/>
      <c r="CM35" s="350"/>
      <c r="CN35" s="350"/>
      <c r="CO35" s="350"/>
      <c r="CP35" s="350"/>
      <c r="CQ35" s="350"/>
      <c r="CR35" s="350"/>
      <c r="CS35" s="350"/>
      <c r="CT35" s="350"/>
      <c r="CU35" s="350"/>
      <c r="CV35" s="350"/>
      <c r="CW35" s="350"/>
      <c r="CX35" s="350"/>
      <c r="CY35" s="350"/>
      <c r="CZ35" s="350"/>
      <c r="DA35" s="350"/>
      <c r="DB35" s="350"/>
      <c r="DC35" s="350"/>
      <c r="DD35" s="350"/>
      <c r="DE35" s="350"/>
      <c r="DF35" s="350"/>
      <c r="DG35" s="350"/>
      <c r="DH35" s="350"/>
      <c r="DI35" s="350"/>
      <c r="DJ35" s="350"/>
      <c r="DK35" s="350"/>
      <c r="DL35" s="350"/>
    </row>
    <row r="36" spans="2:116" x14ac:dyDescent="0.2">
      <c r="B36" s="94" t="s">
        <v>87</v>
      </c>
      <c r="C36" s="95"/>
      <c r="D36" s="95"/>
      <c r="E36" s="351"/>
      <c r="F36" s="380">
        <f>SUM(F32+F34)</f>
        <v>0</v>
      </c>
      <c r="G36" s="380">
        <f t="shared" ref="G36:BM36" si="292">SUM(G32+G34)</f>
        <v>49.25</v>
      </c>
      <c r="H36" s="380">
        <f t="shared" si="292"/>
        <v>108.10375000000001</v>
      </c>
      <c r="I36" s="380">
        <f t="shared" si="292"/>
        <v>176.51323125000002</v>
      </c>
      <c r="J36" s="380">
        <f t="shared" si="292"/>
        <v>254.43066509375001</v>
      </c>
      <c r="K36" s="380">
        <f t="shared" si="292"/>
        <v>341.80851176828128</v>
      </c>
      <c r="L36" s="380">
        <f t="shared" si="292"/>
        <v>438.59946920943986</v>
      </c>
      <c r="M36" s="380">
        <f t="shared" si="292"/>
        <v>544.75647186339268</v>
      </c>
      <c r="N36" s="380">
        <f t="shared" si="292"/>
        <v>660.23268950407567</v>
      </c>
      <c r="O36" s="380">
        <f t="shared" si="292"/>
        <v>784.98152605655525</v>
      </c>
      <c r="P36" s="380">
        <f t="shared" si="292"/>
        <v>918.95661842627248</v>
      </c>
      <c r="Q36" s="380">
        <f t="shared" si="292"/>
        <v>1062.1118353341412</v>
      </c>
      <c r="R36" s="380">
        <f t="shared" si="292"/>
        <v>1236.0464758684006</v>
      </c>
      <c r="S36" s="380">
        <f t="shared" si="292"/>
        <v>1420.3614431999888</v>
      </c>
      <c r="T36" s="380">
        <f t="shared" si="292"/>
        <v>1615.0048356949189</v>
      </c>
      <c r="U36" s="380">
        <f t="shared" si="292"/>
        <v>1819.9250112273744</v>
      </c>
      <c r="V36" s="380">
        <f t="shared" si="292"/>
        <v>2035.0705858821675</v>
      </c>
      <c r="W36" s="380">
        <f t="shared" si="292"/>
        <v>2260.3904326636866</v>
      </c>
      <c r="X36" s="380">
        <f t="shared" si="292"/>
        <v>2495.8336802112981</v>
      </c>
      <c r="Y36" s="380">
        <f t="shared" si="292"/>
        <v>2741.3497115211717</v>
      </c>
      <c r="Z36" s="380">
        <f t="shared" si="292"/>
        <v>2996.888162674496</v>
      </c>
      <c r="AA36" s="380">
        <f t="shared" si="292"/>
        <v>3262.3989215720535</v>
      </c>
      <c r="AB36" s="380">
        <f t="shared" si="292"/>
        <v>3537.8321266751232</v>
      </c>
      <c r="AC36" s="380">
        <f t="shared" si="292"/>
        <v>3823.1381657526777</v>
      </c>
      <c r="AD36" s="380">
        <f t="shared" si="292"/>
        <v>4154.9949024068474</v>
      </c>
      <c r="AE36" s="380">
        <f t="shared" si="292"/>
        <v>4497.8423553777466</v>
      </c>
      <c r="AF36" s="380">
        <f t="shared" si="292"/>
        <v>4851.6255710837904</v>
      </c>
      <c r="AG36" s="380">
        <f t="shared" si="292"/>
        <v>5216.2898707113045</v>
      </c>
      <c r="AH36" s="380">
        <f t="shared" si="292"/>
        <v>5591.7808488406808</v>
      </c>
      <c r="AI36" s="380">
        <f t="shared" si="292"/>
        <v>5978.0443720794101</v>
      </c>
      <c r="AJ36" s="380">
        <f t="shared" si="292"/>
        <v>6375.0265777019458</v>
      </c>
      <c r="AK36" s="380">
        <f t="shared" si="292"/>
        <v>6782.6738722963692</v>
      </c>
      <c r="AL36" s="380">
        <f t="shared" si="292"/>
        <v>7200.93293041782</v>
      </c>
      <c r="AM36" s="380">
        <f t="shared" si="292"/>
        <v>7629.750693248664</v>
      </c>
      <c r="AN36" s="380">
        <f t="shared" si="292"/>
        <v>8069.0743672653534</v>
      </c>
      <c r="AO36" s="380">
        <f t="shared" si="292"/>
        <v>8518.8514229119592</v>
      </c>
      <c r="AP36" s="380">
        <f t="shared" si="292"/>
        <v>9029.9584026491648</v>
      </c>
      <c r="AQ36" s="380">
        <f t="shared" si="292"/>
        <v>9552.5598474876842</v>
      </c>
      <c r="AR36" s="380">
        <f t="shared" si="292"/>
        <v>10086.598285102011</v>
      </c>
      <c r="AS36" s="380">
        <f t="shared" si="292"/>
        <v>10632.016530528266</v>
      </c>
      <c r="AT36" s="380">
        <f t="shared" si="292"/>
        <v>11188.75768472739</v>
      </c>
      <c r="AU36" s="380">
        <f t="shared" si="292"/>
        <v>11756.765133155519</v>
      </c>
      <c r="AV36" s="380">
        <f t="shared" si="292"/>
        <v>12335.982544341507</v>
      </c>
      <c r="AW36" s="380">
        <f t="shared" si="292"/>
        <v>12926.353868471564</v>
      </c>
      <c r="AX36" s="380">
        <f t="shared" si="292"/>
        <v>13527.823335980971</v>
      </c>
      <c r="AY36" s="380">
        <f t="shared" si="292"/>
        <v>14140.33545615283</v>
      </c>
      <c r="AZ36" s="380">
        <f t="shared" si="292"/>
        <v>14763.835015723831</v>
      </c>
      <c r="BA36" s="380">
        <f t="shared" si="292"/>
        <v>15398.267077496977</v>
      </c>
      <c r="BB36" s="380">
        <f t="shared" si="292"/>
        <v>16107.878321455919</v>
      </c>
      <c r="BC36" s="380">
        <f t="shared" si="292"/>
        <v>16829.391509195066</v>
      </c>
      <c r="BD36" s="380">
        <f t="shared" si="292"/>
        <v>17562.747130995518</v>
      </c>
      <c r="BE36" s="380">
        <f t="shared" si="292"/>
        <v>18307.885974686968</v>
      </c>
      <c r="BF36" s="380">
        <f t="shared" si="292"/>
        <v>19064.74912415996</v>
      </c>
      <c r="BG36" s="380">
        <f t="shared" si="292"/>
        <v>19833.277957885588</v>
      </c>
      <c r="BH36" s="380">
        <f t="shared" si="292"/>
        <v>20613.414147442585</v>
      </c>
      <c r="BI36" s="380">
        <f t="shared" si="292"/>
        <v>21405.0996560518</v>
      </c>
      <c r="BJ36" s="380">
        <f t="shared" si="292"/>
        <v>22208.276737117965</v>
      </c>
      <c r="BK36" s="380">
        <f t="shared" si="292"/>
        <v>23022.887932778802</v>
      </c>
      <c r="BL36" s="380">
        <f t="shared" si="292"/>
        <v>23848.876072461335</v>
      </c>
      <c r="BM36" s="381">
        <f t="shared" si="292"/>
        <v>24686.184271445454</v>
      </c>
      <c r="BN36" s="381">
        <f t="shared" ref="BN36:CS36" si="293">SUM(BN32+BN34)</f>
        <v>25534.755929434654</v>
      </c>
      <c r="BO36" s="381">
        <f t="shared" si="293"/>
        <v>25534.755929434654</v>
      </c>
      <c r="BP36" s="381">
        <f t="shared" si="293"/>
        <v>25534.755929434654</v>
      </c>
      <c r="BQ36" s="381">
        <f t="shared" si="293"/>
        <v>25534.755929434654</v>
      </c>
      <c r="BR36" s="381">
        <f t="shared" si="293"/>
        <v>25534.755929434654</v>
      </c>
      <c r="BS36" s="381">
        <f t="shared" si="293"/>
        <v>25534.755929434654</v>
      </c>
      <c r="BT36" s="381">
        <f t="shared" si="293"/>
        <v>25534.755929434654</v>
      </c>
      <c r="BU36" s="381">
        <f t="shared" si="293"/>
        <v>25534.755929434654</v>
      </c>
      <c r="BV36" s="381">
        <f t="shared" si="293"/>
        <v>25534.755929434654</v>
      </c>
      <c r="BW36" s="381">
        <f t="shared" si="293"/>
        <v>25534.755929434654</v>
      </c>
      <c r="BX36" s="381">
        <f t="shared" si="293"/>
        <v>25534.755929434654</v>
      </c>
      <c r="BY36" s="381">
        <f t="shared" si="293"/>
        <v>25534.755929434654</v>
      </c>
      <c r="BZ36" s="381">
        <f t="shared" si="293"/>
        <v>25534.755929434654</v>
      </c>
      <c r="CA36" s="381">
        <f t="shared" si="293"/>
        <v>25534.755929434654</v>
      </c>
      <c r="CB36" s="381">
        <f t="shared" si="293"/>
        <v>25534.755929434654</v>
      </c>
      <c r="CC36" s="381">
        <f t="shared" si="293"/>
        <v>25534.755929434654</v>
      </c>
      <c r="CD36" s="381">
        <f t="shared" si="293"/>
        <v>25534.755929434654</v>
      </c>
      <c r="CE36" s="381">
        <f t="shared" si="293"/>
        <v>25534.755929434654</v>
      </c>
      <c r="CF36" s="381">
        <f t="shared" si="293"/>
        <v>25534.75592943465</v>
      </c>
      <c r="CG36" s="381">
        <f t="shared" si="293"/>
        <v>25534.75592943465</v>
      </c>
      <c r="CH36" s="381">
        <f t="shared" si="293"/>
        <v>25534.75592943465</v>
      </c>
      <c r="CI36" s="381">
        <f t="shared" si="293"/>
        <v>25534.75592943465</v>
      </c>
      <c r="CJ36" s="381">
        <f t="shared" si="293"/>
        <v>25534.75592943465</v>
      </c>
      <c r="CK36" s="381">
        <f t="shared" si="293"/>
        <v>25534.75592943465</v>
      </c>
      <c r="CL36" s="381">
        <f t="shared" si="293"/>
        <v>25534.75592943465</v>
      </c>
      <c r="CM36" s="381">
        <f t="shared" si="293"/>
        <v>25534.75592943465</v>
      </c>
      <c r="CN36" s="381">
        <f t="shared" si="293"/>
        <v>25534.75592943465</v>
      </c>
      <c r="CO36" s="381">
        <f t="shared" si="293"/>
        <v>25534.75592943465</v>
      </c>
      <c r="CP36" s="381">
        <f t="shared" si="293"/>
        <v>25534.75592943465</v>
      </c>
      <c r="CQ36" s="381">
        <f t="shared" si="293"/>
        <v>25534.75592943465</v>
      </c>
      <c r="CR36" s="381">
        <f t="shared" si="293"/>
        <v>25534.75592943465</v>
      </c>
      <c r="CS36" s="381">
        <f t="shared" si="293"/>
        <v>25534.75592943465</v>
      </c>
      <c r="CT36" s="381">
        <f t="shared" ref="CT36:DL36" si="294">SUM(CT32+CT34)</f>
        <v>25534.75592943465</v>
      </c>
      <c r="CU36" s="381">
        <f t="shared" si="294"/>
        <v>25534.75592943465</v>
      </c>
      <c r="CV36" s="381">
        <f t="shared" si="294"/>
        <v>25534.75592943465</v>
      </c>
      <c r="CW36" s="381">
        <f t="shared" si="294"/>
        <v>25534.75592943465</v>
      </c>
      <c r="CX36" s="381">
        <f t="shared" si="294"/>
        <v>25534.75592943465</v>
      </c>
      <c r="CY36" s="381">
        <f t="shared" si="294"/>
        <v>25534.75592943465</v>
      </c>
      <c r="CZ36" s="381">
        <f t="shared" si="294"/>
        <v>25534.75592943465</v>
      </c>
      <c r="DA36" s="381">
        <f t="shared" si="294"/>
        <v>25534.75592943465</v>
      </c>
      <c r="DB36" s="381">
        <f t="shared" si="294"/>
        <v>25534.75592943465</v>
      </c>
      <c r="DC36" s="381">
        <f t="shared" si="294"/>
        <v>25534.75592943465</v>
      </c>
      <c r="DD36" s="381">
        <f t="shared" si="294"/>
        <v>25534.75592943465</v>
      </c>
      <c r="DE36" s="381">
        <f t="shared" si="294"/>
        <v>25534.75592943465</v>
      </c>
      <c r="DF36" s="381">
        <f t="shared" si="294"/>
        <v>25534.75592943465</v>
      </c>
      <c r="DG36" s="381">
        <f t="shared" si="294"/>
        <v>25534.75592943465</v>
      </c>
      <c r="DH36" s="381">
        <f t="shared" si="294"/>
        <v>25534.75592943465</v>
      </c>
      <c r="DI36" s="381">
        <f t="shared" si="294"/>
        <v>25534.75592943465</v>
      </c>
      <c r="DJ36" s="381">
        <f t="shared" si="294"/>
        <v>25534.75592943465</v>
      </c>
      <c r="DK36" s="381">
        <f t="shared" si="294"/>
        <v>25534.75592943465</v>
      </c>
      <c r="DL36" s="381">
        <f t="shared" si="294"/>
        <v>25534.75592943465</v>
      </c>
    </row>
    <row r="37" spans="2:116" x14ac:dyDescent="0.2">
      <c r="BN37" s="371"/>
      <c r="BO37" s="371"/>
      <c r="BP37" s="371"/>
      <c r="BQ37" s="371"/>
      <c r="BR37" s="371"/>
      <c r="BS37" s="371"/>
      <c r="BT37" s="371"/>
      <c r="BU37" s="371"/>
      <c r="BV37" s="371"/>
      <c r="BW37" s="371"/>
      <c r="BX37" s="371"/>
      <c r="BY37" s="371"/>
      <c r="BZ37" s="371"/>
      <c r="CA37" s="371"/>
      <c r="CB37" s="371"/>
      <c r="CC37" s="371"/>
      <c r="CD37" s="371"/>
      <c r="CE37" s="371"/>
      <c r="CF37" s="371"/>
      <c r="CG37" s="371"/>
      <c r="CH37" s="371"/>
      <c r="CI37" s="371"/>
      <c r="CJ37" s="371"/>
      <c r="CK37" s="371"/>
      <c r="CL37" s="371"/>
      <c r="CM37" s="371"/>
      <c r="CN37" s="371"/>
      <c r="CO37" s="371"/>
      <c r="CP37" s="371"/>
      <c r="CQ37" s="371"/>
      <c r="CR37" s="371"/>
      <c r="CS37" s="371"/>
      <c r="CT37" s="371"/>
      <c r="CU37" s="371"/>
      <c r="CV37" s="371"/>
      <c r="CW37" s="371"/>
      <c r="CX37" s="371"/>
      <c r="CY37" s="371"/>
      <c r="CZ37" s="371"/>
      <c r="DA37" s="371"/>
      <c r="DB37" s="371"/>
      <c r="DC37" s="371"/>
      <c r="DD37" s="371"/>
      <c r="DE37" s="371"/>
      <c r="DF37" s="371"/>
      <c r="DG37" s="371"/>
      <c r="DH37" s="371"/>
      <c r="DI37" s="371"/>
      <c r="DJ37" s="371"/>
      <c r="DK37" s="371"/>
      <c r="DL37" s="371"/>
    </row>
    <row r="38" spans="2:116" x14ac:dyDescent="0.2">
      <c r="BN38" s="371"/>
      <c r="BO38" s="371"/>
      <c r="BP38" s="371"/>
      <c r="BQ38" s="371"/>
      <c r="BR38" s="371"/>
      <c r="BS38" s="371"/>
      <c r="BT38" s="371"/>
      <c r="BU38" s="371"/>
      <c r="BV38" s="371"/>
      <c r="BW38" s="371"/>
      <c r="BX38" s="371"/>
      <c r="BY38" s="371"/>
      <c r="BZ38" s="371"/>
      <c r="CA38" s="371"/>
      <c r="CB38" s="371"/>
      <c r="CC38" s="371"/>
      <c r="CD38" s="371"/>
      <c r="CE38" s="371"/>
      <c r="CF38" s="371"/>
      <c r="CG38" s="371"/>
      <c r="CH38" s="371"/>
      <c r="CI38" s="371"/>
      <c r="CJ38" s="371"/>
      <c r="CK38" s="371"/>
      <c r="CL38" s="371"/>
      <c r="CM38" s="371"/>
      <c r="CN38" s="371"/>
      <c r="CO38" s="371"/>
      <c r="CP38" s="371"/>
      <c r="CQ38" s="371"/>
      <c r="CR38" s="371"/>
      <c r="CS38" s="371"/>
      <c r="CT38" s="371"/>
      <c r="CU38" s="371"/>
      <c r="CV38" s="371"/>
      <c r="CW38" s="371"/>
      <c r="CX38" s="371"/>
      <c r="CY38" s="371"/>
      <c r="CZ38" s="371"/>
      <c r="DA38" s="371"/>
      <c r="DB38" s="371"/>
      <c r="DC38" s="371"/>
      <c r="DD38" s="371"/>
      <c r="DE38" s="371"/>
      <c r="DF38" s="371"/>
      <c r="DG38" s="371"/>
      <c r="DH38" s="371"/>
      <c r="DI38" s="371"/>
      <c r="DJ38" s="371"/>
      <c r="DK38" s="371"/>
      <c r="DL38" s="371"/>
    </row>
    <row r="39" spans="2:116" x14ac:dyDescent="0.2">
      <c r="B39" s="94" t="s">
        <v>129</v>
      </c>
      <c r="C39" s="88"/>
      <c r="D39" s="88"/>
      <c r="E39" s="354"/>
      <c r="F39" s="346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82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82"/>
    </row>
    <row r="40" spans="2:116" x14ac:dyDescent="0.2">
      <c r="B40" s="89" t="s">
        <v>131</v>
      </c>
      <c r="C40" s="78"/>
      <c r="D40" s="78"/>
      <c r="E40" s="357"/>
      <c r="F40" s="348">
        <f>_xlfn.XLOOKUP(F1,'Reg15'!$E1:$BL1,'Reg15'!$E11:$BL11,0,0)</f>
        <v>0</v>
      </c>
      <c r="G40" s="348">
        <f>_xlfn.XLOOKUP(G1,'Reg15'!$E1:$BL1,'Reg15'!$E11:$BL11,0,0)</f>
        <v>121893.75000000001</v>
      </c>
      <c r="H40" s="348">
        <f>_xlfn.XLOOKUP(H1,'Reg15'!$E1:$BL1,'Reg15'!$E11:$BL11,0,0)</f>
        <v>145663.03125000003</v>
      </c>
      <c r="I40" s="348">
        <f>_xlfn.XLOOKUP(I1,'Reg15'!$E1:$BL1,'Reg15'!$E11:$BL11,0,0)</f>
        <v>169313.46609375006</v>
      </c>
      <c r="J40" s="348">
        <f>_xlfn.XLOOKUP(J1,'Reg15'!$E1:$BL1,'Reg15'!$E11:$BL11,0,0)</f>
        <v>192845.64876328129</v>
      </c>
      <c r="K40" s="348">
        <f>_xlfn.XLOOKUP(K1,'Reg15'!$E1:$BL1,'Reg15'!$E11:$BL11,0,0)</f>
        <v>216260.17051946485</v>
      </c>
      <c r="L40" s="348">
        <f>_xlfn.XLOOKUP(L1,'Reg15'!$E1:$BL1,'Reg15'!$E11:$BL11,0,0)</f>
        <v>239557.61966686754</v>
      </c>
      <c r="M40" s="348">
        <f>_xlfn.XLOOKUP(M1,'Reg15'!$E1:$BL1,'Reg15'!$E11:$BL11,0,0)</f>
        <v>262738.58156853321</v>
      </c>
      <c r="N40" s="348">
        <f>_xlfn.XLOOKUP(N1,'Reg15'!$E1:$BL1,'Reg15'!$E11:$BL11,0,0)</f>
        <v>285803.63866069057</v>
      </c>
      <c r="O40" s="348">
        <f>_xlfn.XLOOKUP(O1,'Reg15'!$E1:$BL1,'Reg15'!$E11:$BL11,0,0)</f>
        <v>308753.37046738714</v>
      </c>
      <c r="P40" s="348">
        <f>_xlfn.XLOOKUP(P1,'Reg15'!$E1:$BL1,'Reg15'!$E11:$BL11,0,0)</f>
        <v>331588.35361505015</v>
      </c>
      <c r="Q40" s="348">
        <f>_xlfn.XLOOKUP(Q1,'Reg15'!$E1:$BL1,'Reg15'!$E11:$BL11,0,0)</f>
        <v>354309.16184697498</v>
      </c>
      <c r="R40" s="348">
        <f>_xlfn.XLOOKUP(R1,'Reg15'!$E1:$BL1,'Reg15'!$E11:$BL11,0,0)</f>
        <v>430488.23532229202</v>
      </c>
      <c r="S40" s="348">
        <f>_xlfn.XLOOKUP(S1,'Reg15'!$E1:$BL1,'Reg15'!$E11:$BL11,0,0)</f>
        <v>456179.54414568061</v>
      </c>
      <c r="T40" s="348">
        <f>_xlfn.XLOOKUP(T1,'Reg15'!$E1:$BL1,'Reg15'!$E11:$BL11,0,0)</f>
        <v>481742.39642495214</v>
      </c>
      <c r="U40" s="348">
        <f>_xlfn.XLOOKUP(U1,'Reg15'!$E1:$BL1,'Reg15'!$E11:$BL11,0,0)</f>
        <v>507177.43444282736</v>
      </c>
      <c r="V40" s="348">
        <f>_xlfn.XLOOKUP(V1,'Reg15'!$E1:$BL1,'Reg15'!$E11:$BL11,0,0)</f>
        <v>532485.29727061326</v>
      </c>
      <c r="W40" s="348">
        <f>_xlfn.XLOOKUP(W1,'Reg15'!$E1:$BL1,'Reg15'!$E11:$BL11,0,0)</f>
        <v>557666.62078426022</v>
      </c>
      <c r="X40" s="348">
        <f>_xlfn.XLOOKUP(X1,'Reg15'!$E1:$BL1,'Reg15'!$E11:$BL11,0,0)</f>
        <v>582722.03768033884</v>
      </c>
      <c r="Y40" s="348">
        <f>_xlfn.XLOOKUP(Y1,'Reg15'!$E1:$BL1,'Reg15'!$E11:$BL11,0,0)</f>
        <v>719794.42749193718</v>
      </c>
      <c r="Z40" s="348">
        <f>_xlfn.XLOOKUP(Z1,'Reg15'!$E1:$BL1,'Reg15'!$E11:$BL11,0,0)</f>
        <v>766467.65535447758</v>
      </c>
      <c r="AA40" s="348">
        <f>_xlfn.XLOOKUP(AA1,'Reg15'!$E1:$BL1,'Reg15'!$E11:$BL11,0,0)</f>
        <v>812907.51707770512</v>
      </c>
      <c r="AB40" s="348">
        <f>_xlfn.XLOOKUP(AB1,'Reg15'!$E1:$BL1,'Reg15'!$E11:$BL11,0,0)</f>
        <v>859115.17949231679</v>
      </c>
      <c r="AC40" s="348">
        <f>_xlfn.XLOOKUP(AC1,'Reg15'!$E1:$BL1,'Reg15'!$E11:$BL11,0,0)</f>
        <v>905091.80359485513</v>
      </c>
      <c r="AD40" s="348">
        <f>_xlfn.XLOOKUP(AD1,'Reg15'!$E1:$BL1,'Reg15'!$E11:$BL11,0,0)</f>
        <v>1041738.4333125881</v>
      </c>
      <c r="AE40" s="348">
        <f>_xlfn.XLOOKUP(AE1,'Reg15'!$E1:$BL1,'Reg15'!$E11:$BL11,0,0)</f>
        <v>1090266.941146025</v>
      </c>
      <c r="AF40" s="348">
        <f>_xlfn.XLOOKUP(AF1,'Reg15'!$E1:$BL1,'Reg15'!$E11:$BL11,0,0)</f>
        <v>1138552.806440295</v>
      </c>
      <c r="AG40" s="348">
        <f>_xlfn.XLOOKUP(AG1,'Reg15'!$E1:$BL1,'Reg15'!$E11:$BL11,0,0)</f>
        <v>1186597.2424080935</v>
      </c>
      <c r="AH40" s="348">
        <f>_xlfn.XLOOKUP(AH1,'Reg15'!$E1:$BL1,'Reg15'!$E11:$BL11,0,0)</f>
        <v>1234401.4561960532</v>
      </c>
      <c r="AI40" s="348">
        <f>_xlfn.XLOOKUP(AI1,'Reg15'!$E1:$BL1,'Reg15'!$E11:$BL11,0,0)</f>
        <v>1281966.6489150731</v>
      </c>
      <c r="AJ40" s="348">
        <f>_xlfn.XLOOKUP(AJ1,'Reg15'!$E1:$BL1,'Reg15'!$E11:$BL11,0,0)</f>
        <v>1378580.1354122856</v>
      </c>
      <c r="AK40" s="348">
        <f>_xlfn.XLOOKUP(AK1,'Reg15'!$E1:$BL1,'Reg15'!$E11:$BL11,0,0)</f>
        <v>1428612.2347352239</v>
      </c>
      <c r="AL40" s="348">
        <f>_xlfn.XLOOKUP(AL1,'Reg15'!$E1:$BL1,'Reg15'!$E11:$BL11,0,0)</f>
        <v>1478394.1735615479</v>
      </c>
      <c r="AM40" s="348">
        <f>_xlfn.XLOOKUP(AM1,'Reg15'!$E1:$BL1,'Reg15'!$E11:$BL11,0,0)</f>
        <v>1527927.2026937401</v>
      </c>
      <c r="AN40" s="348">
        <f>_xlfn.XLOOKUP(AN1,'Reg15'!$E1:$BL1,'Reg15'!$E11:$BL11,0,0)</f>
        <v>1577212.5666802714</v>
      </c>
      <c r="AO40" s="348">
        <f>_xlfn.XLOOKUP(AO1,'Reg15'!$E1:$BL1,'Reg15'!$E11:$BL11,0,0)</f>
        <v>1626251.5038468698</v>
      </c>
      <c r="AP40" s="348">
        <f>_xlfn.XLOOKUP(AP1,'Reg15'!$E1:$BL1,'Reg15'!$E11:$BL11,0,0)</f>
        <v>1801094.0495154944</v>
      </c>
      <c r="AQ40" s="348">
        <f>_xlfn.XLOOKUP(AQ1,'Reg15'!$E1:$BL1,'Reg15'!$E11:$BL11,0,0)</f>
        <v>1955649.4492679168</v>
      </c>
      <c r="AR40" s="348">
        <f>_xlfn.XLOOKUP(AR1,'Reg15'!$E1:$BL1,'Reg15'!$E11:$BL11,0,0)</f>
        <v>2026895.3760215775</v>
      </c>
      <c r="AS40" s="348">
        <f>_xlfn.XLOOKUP(AS1,'Reg15'!$E1:$BL1,'Reg15'!$E11:$BL11,0,0)</f>
        <v>2097785.0731414696</v>
      </c>
      <c r="AT40" s="348">
        <f>_xlfn.XLOOKUP(AT1,'Reg15'!$E1:$BL1,'Reg15'!$E11:$BL11,0,0)</f>
        <v>2168320.3217757624</v>
      </c>
      <c r="AU40" s="348">
        <f>_xlfn.XLOOKUP(AU1,'Reg15'!$E1:$BL1,'Reg15'!$E11:$BL11,0,0)</f>
        <v>2238502.8941668831</v>
      </c>
      <c r="AV40" s="348">
        <f>_xlfn.XLOOKUP(AV1,'Reg15'!$E1:$BL1,'Reg15'!$E11:$BL11,0,0)</f>
        <v>2391962.4513329002</v>
      </c>
      <c r="AW40" s="348">
        <f>_xlfn.XLOOKUP(AW1,'Reg15'!$E1:$BL1,'Reg15'!$E11:$BL11,0,0)</f>
        <v>2464214.6130762352</v>
      </c>
      <c r="AX40" s="348">
        <f>_xlfn.XLOOKUP(AX1,'Reg15'!$E1:$BL1,'Reg15'!$E11:$BL11,0,0)</f>
        <v>2536105.5140108536</v>
      </c>
      <c r="AY40" s="348">
        <f>_xlfn.XLOOKUP(AY1,'Reg15'!$E1:$BL1,'Reg15'!$E11:$BL11,0,0)</f>
        <v>2607636.9604408001</v>
      </c>
      <c r="AZ40" s="348">
        <f>_xlfn.XLOOKUP(AZ1,'Reg15'!$E1:$BL1,'Reg15'!$E11:$BL11,0,0)</f>
        <v>2678810.7496385956</v>
      </c>
      <c r="BA40" s="348">
        <f>_xlfn.XLOOKUP(BA1,'Reg15'!$E1:$BL1,'Reg15'!$E11:$BL11,0,0)</f>
        <v>2749628.6698904028</v>
      </c>
      <c r="BB40" s="348">
        <f>_xlfn.XLOOKUP(BB1,'Reg15'!$E1:$BL1,'Reg15'!$E11:$BL11,0,0)</f>
        <v>3024581.5533776819</v>
      </c>
      <c r="BC40" s="348">
        <f>_xlfn.XLOOKUP(BC1,'Reg15'!$E1:$BL1,'Reg15'!$E11:$BL11,0,0)</f>
        <v>3100068.3956107935</v>
      </c>
      <c r="BD40" s="348">
        <f>_xlfn.XLOOKUP(BD1,'Reg15'!$E1:$BL1,'Reg15'!$E11:$BL11,0,0)</f>
        <v>3175177.8036327399</v>
      </c>
      <c r="BE40" s="348">
        <f>_xlfn.XLOOKUP(BE1,'Reg15'!$E1:$BL1,'Reg15'!$E11:$BL11,0,0)</f>
        <v>3249911.6646145759</v>
      </c>
      <c r="BF40" s="348">
        <f>_xlfn.XLOOKUP(BF1,'Reg15'!$E1:$BL1,'Reg15'!$E11:$BL11,0,0)</f>
        <v>3324271.8562915032</v>
      </c>
      <c r="BG40" s="348">
        <f>_xlfn.XLOOKUP(BG1,'Reg15'!$E1:$BL1,'Reg15'!$E11:$BL11,0,0)</f>
        <v>3398260.2470100457</v>
      </c>
      <c r="BH40" s="348">
        <f>_xlfn.XLOOKUP(BH1,'Reg15'!$E1:$BL1,'Reg15'!$E11:$BL11,0,0)</f>
        <v>3587843.5947078257</v>
      </c>
      <c r="BI40" s="348">
        <f>_xlfn.XLOOKUP(BI1,'Reg15'!$E1:$BL1,'Reg15'!$E11:$BL11,0,0)</f>
        <v>3758619.1271342863</v>
      </c>
      <c r="BJ40" s="348">
        <f>_xlfn.XLOOKUP(BJ1,'Reg15'!$E1:$BL1,'Reg15'!$E11:$BL11,0,0)</f>
        <v>3852607.0215786146</v>
      </c>
      <c r="BK40" s="348">
        <f>_xlfn.XLOOKUP(BK1,'Reg15'!$E1:$BL1,'Reg15'!$E11:$BL11,0,0)</f>
        <v>3946124.9765507216</v>
      </c>
      <c r="BL40" s="348">
        <f>_xlfn.XLOOKUP(BL1,'Reg15'!$E1:$BL1,'Reg15'!$E11:$BL11,0,0)</f>
        <v>4039175.341747968</v>
      </c>
      <c r="BM40" s="348">
        <f>_xlfn.XLOOKUP(BM1,'Reg15'!$E1:$BL1,'Reg15'!$E11:$BL11,0,0)</f>
        <v>4131760.455119228</v>
      </c>
      <c r="BN40" s="348">
        <f>_xlfn.XLOOKUP(BN1,'Reg15'!$E1:$BL1,'Reg15'!$E11:$BL11,0,0)</f>
        <v>4300820.3087495342</v>
      </c>
      <c r="BO40" s="348">
        <f>_xlfn.XLOOKUP(BO1,'Reg15'!$E1:$BL1,'Reg15'!$E11:$BL11,0,0)</f>
        <v>0</v>
      </c>
      <c r="BP40" s="348">
        <f>_xlfn.XLOOKUP(BP1,'Reg15'!$E1:$BL1,'Reg15'!$E11:$BL11,0,0)</f>
        <v>0</v>
      </c>
      <c r="BQ40" s="348">
        <f>_xlfn.XLOOKUP(BQ1,'Reg15'!$E1:$BL1,'Reg15'!$E11:$BL11,0,0)</f>
        <v>0</v>
      </c>
      <c r="BR40" s="348">
        <f>_xlfn.XLOOKUP(BR1,'Reg15'!$E1:$BL1,'Reg15'!$E11:$BL11,0,0)</f>
        <v>0</v>
      </c>
      <c r="BS40" s="348">
        <f>_xlfn.XLOOKUP(BS1,'Reg15'!$E1:$BL1,'Reg15'!$E11:$BL11,0,0)</f>
        <v>0</v>
      </c>
      <c r="BT40" s="348">
        <f>_xlfn.XLOOKUP(BT1,'Reg15'!$E1:$BL1,'Reg15'!$E11:$BL11,0,0)</f>
        <v>0</v>
      </c>
      <c r="BU40" s="348">
        <f>_xlfn.XLOOKUP(BU1,'Reg15'!$E1:$BL1,'Reg15'!$E11:$BL11,0,0)</f>
        <v>0</v>
      </c>
      <c r="BV40" s="348">
        <f>_xlfn.XLOOKUP(BV1,'Reg15'!$E1:$BL1,'Reg15'!$E11:$BL11,0,0)</f>
        <v>0</v>
      </c>
      <c r="BW40" s="348">
        <f>_xlfn.XLOOKUP(BW1,'Reg15'!$E1:$BL1,'Reg15'!$E11:$BL11,0,0)</f>
        <v>0</v>
      </c>
      <c r="BX40" s="348">
        <f>_xlfn.XLOOKUP(BX1,'Reg15'!$E1:$BL1,'Reg15'!$E11:$BL11,0,0)</f>
        <v>0</v>
      </c>
      <c r="BY40" s="348">
        <f>_xlfn.XLOOKUP(BY1,'Reg15'!$E1:$BL1,'Reg15'!$E11:$BL11,0,0)</f>
        <v>0</v>
      </c>
      <c r="BZ40" s="348">
        <f>_xlfn.XLOOKUP(BZ1,'Reg15'!$E1:$BL1,'Reg15'!$E11:$BL11,0,0)</f>
        <v>0</v>
      </c>
      <c r="CA40" s="348">
        <f>_xlfn.XLOOKUP(CA1,'Reg15'!$E1:$BL1,'Reg15'!$E11:$BL11,0,0)</f>
        <v>0</v>
      </c>
      <c r="CB40" s="348">
        <f>_xlfn.XLOOKUP(CB1,'Reg15'!$E1:$BL1,'Reg15'!$E11:$BL11,0,0)</f>
        <v>0</v>
      </c>
      <c r="CC40" s="348">
        <f>_xlfn.XLOOKUP(CC1,'Reg15'!$E1:$BL1,'Reg15'!$E11:$BL11,0,0)</f>
        <v>0</v>
      </c>
      <c r="CD40" s="348">
        <f>_xlfn.XLOOKUP(CD1,'Reg15'!$E1:$BL1,'Reg15'!$E11:$BL11,0,0)</f>
        <v>0</v>
      </c>
      <c r="CE40" s="383">
        <f>_xlfn.XLOOKUP(CE1,'Reg15'!$E1:$BL1,'Reg15'!$E11:$BL11,0,0)</f>
        <v>0</v>
      </c>
      <c r="CF40" s="348">
        <f>_xlfn.XLOOKUP(CF1,'Reg15'!$E1:$BL1,'Reg15'!$E11:$BL11,0,0)</f>
        <v>0</v>
      </c>
      <c r="CG40" s="348">
        <f>_xlfn.XLOOKUP(CG1,'Reg15'!$E1:$BL1,'Reg15'!$E11:$BL11,0,0)</f>
        <v>0</v>
      </c>
      <c r="CH40" s="348">
        <f>_xlfn.XLOOKUP(CH1,'Reg15'!$E1:$BL1,'Reg15'!$E11:$BL11,0,0)</f>
        <v>0</v>
      </c>
      <c r="CI40" s="348">
        <f>_xlfn.XLOOKUP(CI1,'Reg15'!$E1:$BL1,'Reg15'!$E11:$BL11,0,0)</f>
        <v>0</v>
      </c>
      <c r="CJ40" s="348">
        <f>_xlfn.XLOOKUP(CJ1,'Reg15'!$E1:$BL1,'Reg15'!$E11:$BL11,0,0)</f>
        <v>0</v>
      </c>
      <c r="CK40" s="348">
        <f>_xlfn.XLOOKUP(CK1,'Reg15'!$E1:$BL1,'Reg15'!$E11:$BL11,0,0)</f>
        <v>0</v>
      </c>
      <c r="CL40" s="348">
        <f>_xlfn.XLOOKUP(CL1,'Reg15'!$E1:$BL1,'Reg15'!$E11:$BL11,0,0)</f>
        <v>0</v>
      </c>
      <c r="CM40" s="348">
        <f>_xlfn.XLOOKUP(CM1,'Reg15'!$E1:$BL1,'Reg15'!$E11:$BL11,0,0)</f>
        <v>0</v>
      </c>
      <c r="CN40" s="348">
        <f>_xlfn.XLOOKUP(CN1,'Reg15'!$E1:$BL1,'Reg15'!$E11:$BL11,0,0)</f>
        <v>0</v>
      </c>
      <c r="CO40" s="348">
        <f>_xlfn.XLOOKUP(CO1,'Reg15'!$E1:$BL1,'Reg15'!$E11:$BL11,0,0)</f>
        <v>0</v>
      </c>
      <c r="CP40" s="348">
        <f>_xlfn.XLOOKUP(CP1,'Reg15'!$E1:$BL1,'Reg15'!$E11:$BL11,0,0)</f>
        <v>0</v>
      </c>
      <c r="CQ40" s="348">
        <f>_xlfn.XLOOKUP(CQ1,'Reg15'!$E1:$BL1,'Reg15'!$E11:$BL11,0,0)</f>
        <v>0</v>
      </c>
      <c r="CR40" s="348">
        <f>_xlfn.XLOOKUP(CR1,'Reg15'!$E1:$BL1,'Reg15'!$E11:$BL11,0,0)</f>
        <v>0</v>
      </c>
      <c r="CS40" s="348">
        <f>_xlfn.XLOOKUP(CS1,'Reg15'!$E1:$BL1,'Reg15'!$E11:$BL11,0,0)</f>
        <v>0</v>
      </c>
      <c r="CT40" s="348">
        <f>_xlfn.XLOOKUP(CT1,'Reg15'!$E1:$BL1,'Reg15'!$E11:$BL11,0,0)</f>
        <v>0</v>
      </c>
      <c r="CU40" s="348">
        <f>_xlfn.XLOOKUP(CU1,'Reg15'!$E1:$BL1,'Reg15'!$E11:$BL11,0,0)</f>
        <v>0</v>
      </c>
      <c r="CV40" s="348">
        <f>_xlfn.XLOOKUP(CV1,'Reg15'!$E1:$BL1,'Reg15'!$E11:$BL11,0,0)</f>
        <v>0</v>
      </c>
      <c r="CW40" s="348">
        <f>_xlfn.XLOOKUP(CW1,'Reg15'!$E1:$BL1,'Reg15'!$E11:$BL11,0,0)</f>
        <v>0</v>
      </c>
      <c r="CX40" s="348">
        <f>_xlfn.XLOOKUP(CX1,'Reg15'!$E1:$BL1,'Reg15'!$E11:$BL11,0,0)</f>
        <v>0</v>
      </c>
      <c r="CY40" s="348">
        <f>_xlfn.XLOOKUP(CY1,'Reg15'!$E1:$BL1,'Reg15'!$E11:$BL11,0,0)</f>
        <v>0</v>
      </c>
      <c r="CZ40" s="348">
        <f>_xlfn.XLOOKUP(CZ1,'Reg15'!$E1:$BL1,'Reg15'!$E11:$BL11,0,0)</f>
        <v>0</v>
      </c>
      <c r="DA40" s="348">
        <f>_xlfn.XLOOKUP(DA1,'Reg15'!$E1:$BL1,'Reg15'!$E11:$BL11,0,0)</f>
        <v>0</v>
      </c>
      <c r="DB40" s="348">
        <f>_xlfn.XLOOKUP(DB1,'Reg15'!$E1:$BL1,'Reg15'!$E11:$BL11,0,0)</f>
        <v>0</v>
      </c>
      <c r="DC40" s="348">
        <f>_xlfn.XLOOKUP(DC1,'Reg15'!$E1:$BL1,'Reg15'!$E11:$BL11,0,0)</f>
        <v>0</v>
      </c>
      <c r="DD40" s="348">
        <f>_xlfn.XLOOKUP(DD1,'Reg15'!$E1:$BL1,'Reg15'!$E11:$BL11,0,0)</f>
        <v>0</v>
      </c>
      <c r="DE40" s="348">
        <f>_xlfn.XLOOKUP(DE1,'Reg15'!$E1:$BL1,'Reg15'!$E11:$BL11,0,0)</f>
        <v>0</v>
      </c>
      <c r="DF40" s="348">
        <f>_xlfn.XLOOKUP(DF1,'Reg15'!$E1:$BL1,'Reg15'!$E11:$BL11,0,0)</f>
        <v>0</v>
      </c>
      <c r="DG40" s="348">
        <f>_xlfn.XLOOKUP(DG1,'Reg15'!$E1:$BL1,'Reg15'!$E11:$BL11,0,0)</f>
        <v>0</v>
      </c>
      <c r="DH40" s="348">
        <f>_xlfn.XLOOKUP(DH1,'Reg15'!$E1:$BL1,'Reg15'!$E11:$BL11,0,0)</f>
        <v>0</v>
      </c>
      <c r="DI40" s="348">
        <f>_xlfn.XLOOKUP(DI1,'Reg15'!$E1:$BL1,'Reg15'!$E11:$BL11,0,0)</f>
        <v>0</v>
      </c>
      <c r="DJ40" s="348">
        <f>_xlfn.XLOOKUP(DJ1,'Reg15'!$E1:$BL1,'Reg15'!$E11:$BL11,0,0)</f>
        <v>0</v>
      </c>
      <c r="DK40" s="348">
        <f>_xlfn.XLOOKUP(DK1,'Reg15'!$E1:$BL1,'Reg15'!$E11:$BL11,0,0)</f>
        <v>0</v>
      </c>
      <c r="DL40" s="383">
        <f>_xlfn.XLOOKUP(DL1,'Reg15'!$E1:$BL1,'Reg15'!$E11:$BL11,0,0)</f>
        <v>0</v>
      </c>
    </row>
    <row r="41" spans="2:116" x14ac:dyDescent="0.2">
      <c r="B41" s="89" t="s">
        <v>132</v>
      </c>
      <c r="C41" s="78"/>
      <c r="D41" s="78"/>
      <c r="E41" s="357"/>
      <c r="F41" s="348">
        <f>_xlfn.XLOOKUP(F1,'Reg20'!$E1:$BL1,'Reg20'!$E11:$BL11,0,0)</f>
        <v>0</v>
      </c>
      <c r="G41" s="348">
        <f>_xlfn.XLOOKUP(G1,'Reg20'!$E1:$BL1,'Reg20'!$E11:$BL11,0,0)</f>
        <v>66487.5</v>
      </c>
      <c r="H41" s="348">
        <f>_xlfn.XLOOKUP(H1,'Reg20'!$E1:$BL1,'Reg20'!$E11:$BL11,0,0)</f>
        <v>79452.5625</v>
      </c>
      <c r="I41" s="348">
        <f>_xlfn.XLOOKUP(I1,'Reg20'!$E1:$BL1,'Reg20'!$E11:$BL11,0,0)</f>
        <v>92352.79968750001</v>
      </c>
      <c r="J41" s="348">
        <f>_xlfn.XLOOKUP(J1,'Reg20'!$E1:$BL1,'Reg20'!$E11:$BL11,0,0)</f>
        <v>105188.5356890625</v>
      </c>
      <c r="K41" s="348">
        <f>_xlfn.XLOOKUP(K1,'Reg20'!$E1:$BL1,'Reg20'!$E11:$BL11,0,0)</f>
        <v>117960.0930106172</v>
      </c>
      <c r="L41" s="348">
        <f>_xlfn.XLOOKUP(L1,'Reg20'!$E1:$BL1,'Reg20'!$E11:$BL11,0,0)</f>
        <v>130667.79254556409</v>
      </c>
      <c r="M41" s="348">
        <f>_xlfn.XLOOKUP(M1,'Reg20'!$E1:$BL1,'Reg20'!$E11:$BL11,0,0)</f>
        <v>143311.95358283629</v>
      </c>
      <c r="N41" s="348">
        <f>_xlfn.XLOOKUP(N1,'Reg20'!$E1:$BL1,'Reg20'!$E11:$BL11,0,0)</f>
        <v>155892.89381492211</v>
      </c>
      <c r="O41" s="348">
        <f>_xlfn.XLOOKUP(O1,'Reg20'!$E1:$BL1,'Reg20'!$E11:$BL11,0,0)</f>
        <v>168410.92934584749</v>
      </c>
      <c r="P41" s="348">
        <f>_xlfn.XLOOKUP(P1,'Reg20'!$E1:$BL1,'Reg20'!$E11:$BL11,0,0)</f>
        <v>180866.37469911826</v>
      </c>
      <c r="Q41" s="348">
        <f>_xlfn.XLOOKUP(Q1,'Reg20'!$E1:$BL1,'Reg20'!$E11:$BL11,0,0)</f>
        <v>193259.54282562269</v>
      </c>
      <c r="R41" s="348">
        <f>_xlfn.XLOOKUP(R1,'Reg20'!$E1:$BL1,'Reg20'!$E11:$BL11,0,0)</f>
        <v>234811.76472125016</v>
      </c>
      <c r="S41" s="348">
        <f>_xlfn.XLOOKUP(S1,'Reg20'!$E1:$BL1,'Reg20'!$E11:$BL11,0,0)</f>
        <v>248825.20589764393</v>
      </c>
      <c r="T41" s="348">
        <f>_xlfn.XLOOKUP(T1,'Reg20'!$E1:$BL1,'Reg20'!$E11:$BL11,0,0)</f>
        <v>262768.57986815565</v>
      </c>
      <c r="U41" s="348">
        <f>_xlfn.XLOOKUP(U1,'Reg20'!$E1:$BL1,'Reg20'!$E11:$BL11,0,0)</f>
        <v>276642.23696881492</v>
      </c>
      <c r="V41" s="348">
        <f>_xlfn.XLOOKUP(V1,'Reg20'!$E1:$BL1,'Reg20'!$E11:$BL11,0,0)</f>
        <v>290446.52578397084</v>
      </c>
      <c r="W41" s="348">
        <f>_xlfn.XLOOKUP(W1,'Reg20'!$E1:$BL1,'Reg20'!$E11:$BL11,0,0)</f>
        <v>304181.79315505095</v>
      </c>
      <c r="X41" s="348">
        <f>_xlfn.XLOOKUP(X1,'Reg20'!$E1:$BL1,'Reg20'!$E11:$BL11,0,0)</f>
        <v>317848.38418927573</v>
      </c>
      <c r="Y41" s="348">
        <f>_xlfn.XLOOKUP(Y1,'Reg20'!$E1:$BL1,'Reg20'!$E11:$BL11,0,0)</f>
        <v>392615.14226832939</v>
      </c>
      <c r="Z41" s="348">
        <f>_xlfn.XLOOKUP(Z1,'Reg20'!$E1:$BL1,'Reg20'!$E11:$BL11,0,0)</f>
        <v>418073.26655698766</v>
      </c>
      <c r="AA41" s="348">
        <f>_xlfn.XLOOKUP(AA1,'Reg20'!$E1:$BL1,'Reg20'!$E11:$BL11,0,0)</f>
        <v>443404.10022420279</v>
      </c>
      <c r="AB41" s="348">
        <f>_xlfn.XLOOKUP(AB1,'Reg20'!$E1:$BL1,'Reg20'!$E11:$BL11,0,0)</f>
        <v>468608.2797230818</v>
      </c>
      <c r="AC41" s="348">
        <f>_xlfn.XLOOKUP(AC1,'Reg20'!$E1:$BL1,'Reg20'!$E11:$BL11,0,0)</f>
        <v>493686.43832446641</v>
      </c>
      <c r="AD41" s="348">
        <f>_xlfn.XLOOKUP(AD1,'Reg20'!$E1:$BL1,'Reg20'!$E11:$BL11,0,0)</f>
        <v>568220.96362504805</v>
      </c>
      <c r="AE41" s="348">
        <f>_xlfn.XLOOKUP(AE1,'Reg20'!$E1:$BL1,'Reg20'!$E11:$BL11,0,0)</f>
        <v>594691.05880692275</v>
      </c>
      <c r="AF41" s="348">
        <f>_xlfn.XLOOKUP(AF1,'Reg20'!$E1:$BL1,'Reg20'!$E11:$BL11,0,0)</f>
        <v>621028.80351288815</v>
      </c>
      <c r="AG41" s="348">
        <f>_xlfn.XLOOKUP(AG1,'Reg20'!$E1:$BL1,'Reg20'!$E11:$BL11,0,0)</f>
        <v>647234.85949532373</v>
      </c>
      <c r="AH41" s="348">
        <f>_xlfn.XLOOKUP(AH1,'Reg20'!$E1:$BL1,'Reg20'!$E11:$BL11,0,0)</f>
        <v>673309.88519784703</v>
      </c>
      <c r="AI41" s="348">
        <f>_xlfn.XLOOKUP(AI1,'Reg20'!$E1:$BL1,'Reg20'!$E11:$BL11,0,0)</f>
        <v>699254.53577185795</v>
      </c>
      <c r="AJ41" s="348">
        <f>_xlfn.XLOOKUP(AJ1,'Reg20'!$E1:$BL1,'Reg20'!$E11:$BL11,0,0)</f>
        <v>751952.80113397376</v>
      </c>
      <c r="AK41" s="348">
        <f>_xlfn.XLOOKUP(AK1,'Reg20'!$E1:$BL1,'Reg20'!$E11:$BL11,0,0)</f>
        <v>779243.0371283039</v>
      </c>
      <c r="AL41" s="348">
        <f>_xlfn.XLOOKUP(AL1,'Reg20'!$E1:$BL1,'Reg20'!$E11:$BL11,0,0)</f>
        <v>806396.82194266235</v>
      </c>
      <c r="AM41" s="348">
        <f>_xlfn.XLOOKUP(AM1,'Reg20'!$E1:$BL1,'Reg20'!$E11:$BL11,0,0)</f>
        <v>833414.83783294912</v>
      </c>
      <c r="AN41" s="348">
        <f>_xlfn.XLOOKUP(AN1,'Reg20'!$E1:$BL1,'Reg20'!$E11:$BL11,0,0)</f>
        <v>860297.76364378445</v>
      </c>
      <c r="AO41" s="348">
        <f>_xlfn.XLOOKUP(AO1,'Reg20'!$E1:$BL1,'Reg20'!$E11:$BL11,0,0)</f>
        <v>887046.2748255654</v>
      </c>
      <c r="AP41" s="348">
        <f>_xlfn.XLOOKUP(AP1,'Reg20'!$E1:$BL1,'Reg20'!$E11:$BL11,0,0)</f>
        <v>982414.93609936058</v>
      </c>
      <c r="AQ41" s="348">
        <f>_xlfn.XLOOKUP(AQ1,'Reg20'!$E1:$BL1,'Reg20'!$E11:$BL11,0,0)</f>
        <v>1066717.8814188635</v>
      </c>
      <c r="AR41" s="348">
        <f>_xlfn.XLOOKUP(AR1,'Reg20'!$E1:$BL1,'Reg20'!$E11:$BL11,0,0)</f>
        <v>1105579.2960117692</v>
      </c>
      <c r="AS41" s="348">
        <f>_xlfn.XLOOKUP(AS1,'Reg20'!$E1:$BL1,'Reg20'!$E11:$BL11,0,0)</f>
        <v>1144246.4035317104</v>
      </c>
      <c r="AT41" s="348">
        <f>_xlfn.XLOOKUP(AT1,'Reg20'!$E1:$BL1,'Reg20'!$E11:$BL11,0,0)</f>
        <v>1182720.1755140522</v>
      </c>
      <c r="AU41" s="348">
        <f>_xlfn.XLOOKUP(AU1,'Reg20'!$E1:$BL1,'Reg20'!$E11:$BL11,0,0)</f>
        <v>1221001.5786364817</v>
      </c>
      <c r="AV41" s="348">
        <f>_xlfn.XLOOKUP(AV1,'Reg20'!$E1:$BL1,'Reg20'!$E11:$BL11,0,0)</f>
        <v>1304706.791636127</v>
      </c>
      <c r="AW41" s="348">
        <f>_xlfn.XLOOKUP(AW1,'Reg20'!$E1:$BL1,'Reg20'!$E11:$BL11,0,0)</f>
        <v>1344117.0616779462</v>
      </c>
      <c r="AX41" s="348">
        <f>_xlfn.XLOOKUP(AX1,'Reg20'!$E1:$BL1,'Reg20'!$E11:$BL11,0,0)</f>
        <v>1383330.2803695565</v>
      </c>
      <c r="AY41" s="348">
        <f>_xlfn.XLOOKUP(AY1,'Reg20'!$E1:$BL1,'Reg20'!$E11:$BL11,0,0)</f>
        <v>1422347.4329677089</v>
      </c>
      <c r="AZ41" s="348">
        <f>_xlfn.XLOOKUP(AZ1,'Reg20'!$E1:$BL1,'Reg20'!$E11:$BL11,0,0)</f>
        <v>1461169.4998028704</v>
      </c>
      <c r="BA41" s="348">
        <f>_xlfn.XLOOKUP(BA1,'Reg20'!$E1:$BL1,'Reg20'!$E11:$BL11,0,0)</f>
        <v>1499797.4563038561</v>
      </c>
      <c r="BB41" s="348">
        <f>_xlfn.XLOOKUP(BB1,'Reg20'!$E1:$BL1,'Reg20'!$E11:$BL11,0,0)</f>
        <v>1649771.7563878265</v>
      </c>
      <c r="BC41" s="348">
        <f>_xlfn.XLOOKUP(BC1,'Reg20'!$E1:$BL1,'Reg20'!$E11:$BL11,0,0)</f>
        <v>1690946.3976058869</v>
      </c>
      <c r="BD41" s="348">
        <f>_xlfn.XLOOKUP(BD1,'Reg20'!$E1:$BL1,'Reg20'!$E11:$BL11,0,0)</f>
        <v>1731915.1656178578</v>
      </c>
      <c r="BE41" s="348">
        <f>_xlfn.XLOOKUP(BE1,'Reg20'!$E1:$BL1,'Reg20'!$E11:$BL11,0,0)</f>
        <v>1772679.0897897684</v>
      </c>
      <c r="BF41" s="348">
        <f>_xlfn.XLOOKUP(BF1,'Reg20'!$E1:$BL1,'Reg20'!$E11:$BL11,0,0)</f>
        <v>1813239.19434082</v>
      </c>
      <c r="BG41" s="348">
        <f>_xlfn.XLOOKUP(BG1,'Reg20'!$E1:$BL1,'Reg20'!$E11:$BL11,0,0)</f>
        <v>1853596.4983691156</v>
      </c>
      <c r="BH41" s="348">
        <f>_xlfn.XLOOKUP(BH1,'Reg20'!$E1:$BL1,'Reg20'!$E11:$BL11,0,0)</f>
        <v>1957005.5971133593</v>
      </c>
      <c r="BI41" s="348">
        <f>_xlfn.XLOOKUP(BI1,'Reg20'!$E1:$BL1,'Reg20'!$E11:$BL11,0,0)</f>
        <v>2050155.8875277925</v>
      </c>
      <c r="BJ41" s="348">
        <f>_xlfn.XLOOKUP(BJ1,'Reg20'!$E1:$BL1,'Reg20'!$E11:$BL11,0,0)</f>
        <v>2101422.0117701534</v>
      </c>
      <c r="BK41" s="348">
        <f>_xlfn.XLOOKUP(BK1,'Reg20'!$E1:$BL1,'Reg20'!$E11:$BL11,0,0)</f>
        <v>2152431.8053913023</v>
      </c>
      <c r="BL41" s="348">
        <f>_xlfn.XLOOKUP(BL1,'Reg20'!$E1:$BL1,'Reg20'!$E11:$BL11,0,0)</f>
        <v>2203186.5500443461</v>
      </c>
      <c r="BM41" s="348">
        <f>_xlfn.XLOOKUP(BM1,'Reg20'!$E1:$BL1,'Reg20'!$E11:$BL11,0,0)</f>
        <v>2253687.5209741243</v>
      </c>
      <c r="BN41" s="348">
        <f>_xlfn.XLOOKUP(BN1,'Reg20'!$E1:$BL1,'Reg20'!$E11:$BL11,0,0)</f>
        <v>2345901.9865906551</v>
      </c>
      <c r="BO41" s="348">
        <f>_xlfn.XLOOKUP(BO1,'Reg20'!$E1:$BL1,'Reg20'!$E11:$BL11,0,0)</f>
        <v>0</v>
      </c>
      <c r="BP41" s="348">
        <f>_xlfn.XLOOKUP(BP1,'Reg20'!$E1:$BL1,'Reg20'!$E11:$BL11,0,0)</f>
        <v>0</v>
      </c>
      <c r="BQ41" s="348">
        <f>_xlfn.XLOOKUP(BQ1,'Reg20'!$E1:$BL1,'Reg20'!$E11:$BL11,0,0)</f>
        <v>0</v>
      </c>
      <c r="BR41" s="348">
        <f>_xlfn.XLOOKUP(BR1,'Reg20'!$E1:$BL1,'Reg20'!$E11:$BL11,0,0)</f>
        <v>0</v>
      </c>
      <c r="BS41" s="348">
        <f>_xlfn.XLOOKUP(BS1,'Reg20'!$E1:$BL1,'Reg20'!$E11:$BL11,0,0)</f>
        <v>0</v>
      </c>
      <c r="BT41" s="348">
        <f>_xlfn.XLOOKUP(BT1,'Reg20'!$E1:$BL1,'Reg20'!$E11:$BL11,0,0)</f>
        <v>0</v>
      </c>
      <c r="BU41" s="348">
        <f>_xlfn.XLOOKUP(BU1,'Reg20'!$E1:$BL1,'Reg20'!$E11:$BL11,0,0)</f>
        <v>0</v>
      </c>
      <c r="BV41" s="348">
        <f>_xlfn.XLOOKUP(BV1,'Reg20'!$E1:$BL1,'Reg20'!$E11:$BL11,0,0)</f>
        <v>0</v>
      </c>
      <c r="BW41" s="348">
        <f>_xlfn.XLOOKUP(BW1,'Reg20'!$E1:$BL1,'Reg20'!$E11:$BL11,0,0)</f>
        <v>0</v>
      </c>
      <c r="BX41" s="348">
        <f>_xlfn.XLOOKUP(BX1,'Reg20'!$E1:$BL1,'Reg20'!$E11:$BL11,0,0)</f>
        <v>0</v>
      </c>
      <c r="BY41" s="348">
        <f>_xlfn.XLOOKUP(BY1,'Reg20'!$E1:$BL1,'Reg20'!$E11:$BL11,0,0)</f>
        <v>0</v>
      </c>
      <c r="BZ41" s="348">
        <f>_xlfn.XLOOKUP(BZ1,'Reg20'!$E1:$BL1,'Reg20'!$E11:$BL11,0,0)</f>
        <v>0</v>
      </c>
      <c r="CA41" s="348">
        <f>_xlfn.XLOOKUP(CA1,'Reg20'!$E1:$BL1,'Reg20'!$E11:$BL11,0,0)</f>
        <v>0</v>
      </c>
      <c r="CB41" s="348">
        <f>_xlfn.XLOOKUP(CB1,'Reg20'!$E1:$BL1,'Reg20'!$E11:$BL11,0,0)</f>
        <v>0</v>
      </c>
      <c r="CC41" s="348">
        <f>_xlfn.XLOOKUP(CC1,'Reg20'!$E1:$BL1,'Reg20'!$E11:$BL11,0,0)</f>
        <v>0</v>
      </c>
      <c r="CD41" s="348">
        <f>_xlfn.XLOOKUP(CD1,'Reg20'!$E1:$BL1,'Reg20'!$E11:$BL11,0,0)</f>
        <v>0</v>
      </c>
      <c r="CE41" s="383">
        <f>_xlfn.XLOOKUP(CE1,'Reg20'!$E1:$BL1,'Reg20'!$E11:$BL11,0,0)</f>
        <v>0</v>
      </c>
      <c r="CF41" s="348">
        <f>_xlfn.XLOOKUP(CF1,'Reg20'!$E1:$BL1,'Reg20'!$E11:$BL11,0,0)</f>
        <v>0</v>
      </c>
      <c r="CG41" s="348">
        <f>_xlfn.XLOOKUP(CG1,'Reg20'!$E1:$BL1,'Reg20'!$E11:$BL11,0,0)</f>
        <v>0</v>
      </c>
      <c r="CH41" s="348">
        <f>_xlfn.XLOOKUP(CH1,'Reg20'!$E1:$BL1,'Reg20'!$E11:$BL11,0,0)</f>
        <v>0</v>
      </c>
      <c r="CI41" s="348">
        <f>_xlfn.XLOOKUP(CI1,'Reg20'!$E1:$BL1,'Reg20'!$E11:$BL11,0,0)</f>
        <v>0</v>
      </c>
      <c r="CJ41" s="348">
        <f>_xlfn.XLOOKUP(CJ1,'Reg20'!$E1:$BL1,'Reg20'!$E11:$BL11,0,0)</f>
        <v>0</v>
      </c>
      <c r="CK41" s="348">
        <f>_xlfn.XLOOKUP(CK1,'Reg20'!$E1:$BL1,'Reg20'!$E11:$BL11,0,0)</f>
        <v>0</v>
      </c>
      <c r="CL41" s="348">
        <f>_xlfn.XLOOKUP(CL1,'Reg20'!$E1:$BL1,'Reg20'!$E11:$BL11,0,0)</f>
        <v>0</v>
      </c>
      <c r="CM41" s="348">
        <f>_xlfn.XLOOKUP(CM1,'Reg20'!$E1:$BL1,'Reg20'!$E11:$BL11,0,0)</f>
        <v>0</v>
      </c>
      <c r="CN41" s="348">
        <f>_xlfn.XLOOKUP(CN1,'Reg20'!$E1:$BL1,'Reg20'!$E11:$BL11,0,0)</f>
        <v>0</v>
      </c>
      <c r="CO41" s="348">
        <f>_xlfn.XLOOKUP(CO1,'Reg20'!$E1:$BL1,'Reg20'!$E11:$BL11,0,0)</f>
        <v>0</v>
      </c>
      <c r="CP41" s="348">
        <f>_xlfn.XLOOKUP(CP1,'Reg20'!$E1:$BL1,'Reg20'!$E11:$BL11,0,0)</f>
        <v>0</v>
      </c>
      <c r="CQ41" s="348">
        <f>_xlfn.XLOOKUP(CQ1,'Reg20'!$E1:$BL1,'Reg20'!$E11:$BL11,0,0)</f>
        <v>0</v>
      </c>
      <c r="CR41" s="348">
        <f>_xlfn.XLOOKUP(CR1,'Reg20'!$E1:$BL1,'Reg20'!$E11:$BL11,0,0)</f>
        <v>0</v>
      </c>
      <c r="CS41" s="348">
        <f>_xlfn.XLOOKUP(CS1,'Reg20'!$E1:$BL1,'Reg20'!$E11:$BL11,0,0)</f>
        <v>0</v>
      </c>
      <c r="CT41" s="348">
        <f>_xlfn.XLOOKUP(CT1,'Reg20'!$E1:$BL1,'Reg20'!$E11:$BL11,0,0)</f>
        <v>0</v>
      </c>
      <c r="CU41" s="348">
        <f>_xlfn.XLOOKUP(CU1,'Reg20'!$E1:$BL1,'Reg20'!$E11:$BL11,0,0)</f>
        <v>0</v>
      </c>
      <c r="CV41" s="348">
        <f>_xlfn.XLOOKUP(CV1,'Reg20'!$E1:$BL1,'Reg20'!$E11:$BL11,0,0)</f>
        <v>0</v>
      </c>
      <c r="CW41" s="348">
        <f>_xlfn.XLOOKUP(CW1,'Reg20'!$E1:$BL1,'Reg20'!$E11:$BL11,0,0)</f>
        <v>0</v>
      </c>
      <c r="CX41" s="348">
        <f>_xlfn.XLOOKUP(CX1,'Reg20'!$E1:$BL1,'Reg20'!$E11:$BL11,0,0)</f>
        <v>0</v>
      </c>
      <c r="CY41" s="348">
        <f>_xlfn.XLOOKUP(CY1,'Reg20'!$E1:$BL1,'Reg20'!$E11:$BL11,0,0)</f>
        <v>0</v>
      </c>
      <c r="CZ41" s="348">
        <f>_xlfn.XLOOKUP(CZ1,'Reg20'!$E1:$BL1,'Reg20'!$E11:$BL11,0,0)</f>
        <v>0</v>
      </c>
      <c r="DA41" s="348">
        <f>_xlfn.XLOOKUP(DA1,'Reg20'!$E1:$BL1,'Reg20'!$E11:$BL11,0,0)</f>
        <v>0</v>
      </c>
      <c r="DB41" s="348">
        <f>_xlfn.XLOOKUP(DB1,'Reg20'!$E1:$BL1,'Reg20'!$E11:$BL11,0,0)</f>
        <v>0</v>
      </c>
      <c r="DC41" s="348">
        <f>_xlfn.XLOOKUP(DC1,'Reg20'!$E1:$BL1,'Reg20'!$E11:$BL11,0,0)</f>
        <v>0</v>
      </c>
      <c r="DD41" s="348">
        <f>_xlfn.XLOOKUP(DD1,'Reg20'!$E1:$BL1,'Reg20'!$E11:$BL11,0,0)</f>
        <v>0</v>
      </c>
      <c r="DE41" s="348">
        <f>_xlfn.XLOOKUP(DE1,'Reg20'!$E1:$BL1,'Reg20'!$E11:$BL11,0,0)</f>
        <v>0</v>
      </c>
      <c r="DF41" s="348">
        <f>_xlfn.XLOOKUP(DF1,'Reg20'!$E1:$BL1,'Reg20'!$E11:$BL11,0,0)</f>
        <v>0</v>
      </c>
      <c r="DG41" s="348">
        <f>_xlfn.XLOOKUP(DG1,'Reg20'!$E1:$BL1,'Reg20'!$E11:$BL11,0,0)</f>
        <v>0</v>
      </c>
      <c r="DH41" s="348">
        <f>_xlfn.XLOOKUP(DH1,'Reg20'!$E1:$BL1,'Reg20'!$E11:$BL11,0,0)</f>
        <v>0</v>
      </c>
      <c r="DI41" s="348">
        <f>_xlfn.XLOOKUP(DI1,'Reg20'!$E1:$BL1,'Reg20'!$E11:$BL11,0,0)</f>
        <v>0</v>
      </c>
      <c r="DJ41" s="348">
        <f>_xlfn.XLOOKUP(DJ1,'Reg20'!$E1:$BL1,'Reg20'!$E11:$BL11,0,0)</f>
        <v>0</v>
      </c>
      <c r="DK41" s="348">
        <f>_xlfn.XLOOKUP(DK1,'Reg20'!$E1:$BL1,'Reg20'!$E11:$BL11,0,0)</f>
        <v>0</v>
      </c>
      <c r="DL41" s="383">
        <f>_xlfn.XLOOKUP(DL1,'Reg20'!$E1:$BL1,'Reg20'!$E11:$BL11,0,0)</f>
        <v>0</v>
      </c>
    </row>
    <row r="42" spans="2:116" x14ac:dyDescent="0.2">
      <c r="B42" s="101" t="s">
        <v>133</v>
      </c>
      <c r="C42" s="91"/>
      <c r="D42" s="91"/>
      <c r="E42" s="360"/>
      <c r="F42" s="349">
        <f>_xlfn.XLOOKUP(F1,'Reg25'!$E1:$BL1,'Reg25'!$E11:$BL11,0,0)</f>
        <v>0</v>
      </c>
      <c r="G42" s="349">
        <f>_xlfn.XLOOKUP(G1,'Reg25'!$E1:$BL1,'Reg25'!$E11:$BL11,0,0)</f>
        <v>33243.75</v>
      </c>
      <c r="H42" s="349">
        <f>_xlfn.XLOOKUP(H1,'Reg25'!$E1:$BL1,'Reg25'!$E11:$BL11,0,0)</f>
        <v>39726.28125</v>
      </c>
      <c r="I42" s="349">
        <f>_xlfn.XLOOKUP(I1,'Reg25'!$E1:$BL1,'Reg25'!$E11:$BL11,0,0)</f>
        <v>46176.399843750005</v>
      </c>
      <c r="J42" s="349">
        <f>_xlfn.XLOOKUP(J1,'Reg25'!$E1:$BL1,'Reg25'!$E11:$BL11,0,0)</f>
        <v>52594.267844531249</v>
      </c>
      <c r="K42" s="349">
        <f>_xlfn.XLOOKUP(K1,'Reg25'!$E1:$BL1,'Reg25'!$E11:$BL11,0,0)</f>
        <v>58980.046505308601</v>
      </c>
      <c r="L42" s="349">
        <f>_xlfn.XLOOKUP(L1,'Reg25'!$E1:$BL1,'Reg25'!$E11:$BL11,0,0)</f>
        <v>65333.896272782047</v>
      </c>
      <c r="M42" s="349">
        <f>_xlfn.XLOOKUP(M1,'Reg25'!$E1:$BL1,'Reg25'!$E11:$BL11,0,0)</f>
        <v>71655.976791418143</v>
      </c>
      <c r="N42" s="349">
        <f>_xlfn.XLOOKUP(N1,'Reg25'!$E1:$BL1,'Reg25'!$E11:$BL11,0,0)</f>
        <v>77946.446907461053</v>
      </c>
      <c r="O42" s="349">
        <f>_xlfn.XLOOKUP(O1,'Reg25'!$E1:$BL1,'Reg25'!$E11:$BL11,0,0)</f>
        <v>84205.464672923743</v>
      </c>
      <c r="P42" s="349">
        <f>_xlfn.XLOOKUP(P1,'Reg25'!$E1:$BL1,'Reg25'!$E11:$BL11,0,0)</f>
        <v>90433.187349559128</v>
      </c>
      <c r="Q42" s="349">
        <f>_xlfn.XLOOKUP(Q1,'Reg25'!$E1:$BL1,'Reg25'!$E11:$BL11,0,0)</f>
        <v>96629.771412811344</v>
      </c>
      <c r="R42" s="349">
        <f>_xlfn.XLOOKUP(R1,'Reg25'!$E1:$BL1,'Reg25'!$E11:$BL11,0,0)</f>
        <v>117405.88236062508</v>
      </c>
      <c r="S42" s="349">
        <f>_xlfn.XLOOKUP(S1,'Reg25'!$E1:$BL1,'Reg25'!$E11:$BL11,0,0)</f>
        <v>124412.60294882196</v>
      </c>
      <c r="T42" s="349">
        <f>_xlfn.XLOOKUP(T1,'Reg25'!$E1:$BL1,'Reg25'!$E11:$BL11,0,0)</f>
        <v>131384.28993407782</v>
      </c>
      <c r="U42" s="349">
        <f>_xlfn.XLOOKUP(U1,'Reg25'!$E1:$BL1,'Reg25'!$E11:$BL11,0,0)</f>
        <v>138321.11848440746</v>
      </c>
      <c r="V42" s="349">
        <f>_xlfn.XLOOKUP(V1,'Reg25'!$E1:$BL1,'Reg25'!$E11:$BL11,0,0)</f>
        <v>145223.26289198542</v>
      </c>
      <c r="W42" s="349">
        <f>_xlfn.XLOOKUP(W1,'Reg25'!$E1:$BL1,'Reg25'!$E11:$BL11,0,0)</f>
        <v>152090.89657752548</v>
      </c>
      <c r="X42" s="349">
        <f>_xlfn.XLOOKUP(X1,'Reg25'!$E1:$BL1,'Reg25'!$E11:$BL11,0,0)</f>
        <v>158924.19209463787</v>
      </c>
      <c r="Y42" s="349">
        <f>_xlfn.XLOOKUP(Y1,'Reg25'!$E1:$BL1,'Reg25'!$E11:$BL11,0,0)</f>
        <v>196307.5711341647</v>
      </c>
      <c r="Z42" s="349">
        <f>_xlfn.XLOOKUP(Z1,'Reg25'!$E1:$BL1,'Reg25'!$E11:$BL11,0,0)</f>
        <v>209036.63327849383</v>
      </c>
      <c r="AA42" s="349">
        <f>_xlfn.XLOOKUP(AA1,'Reg25'!$E1:$BL1,'Reg25'!$E11:$BL11,0,0)</f>
        <v>221702.05011210139</v>
      </c>
      <c r="AB42" s="349">
        <f>_xlfn.XLOOKUP(AB1,'Reg25'!$E1:$BL1,'Reg25'!$E11:$BL11,0,0)</f>
        <v>234304.1398615409</v>
      </c>
      <c r="AC42" s="349">
        <f>_xlfn.XLOOKUP(AC1,'Reg25'!$E1:$BL1,'Reg25'!$E11:$BL11,0,0)</f>
        <v>246843.2191622332</v>
      </c>
      <c r="AD42" s="349">
        <f>_xlfn.XLOOKUP(AD1,'Reg25'!$E1:$BL1,'Reg25'!$E11:$BL11,0,0)</f>
        <v>284110.48181252403</v>
      </c>
      <c r="AE42" s="349">
        <f>_xlfn.XLOOKUP(AE1,'Reg25'!$E1:$BL1,'Reg25'!$E11:$BL11,0,0)</f>
        <v>297345.52940346138</v>
      </c>
      <c r="AF42" s="349">
        <f>_xlfn.XLOOKUP(AF1,'Reg25'!$E1:$BL1,'Reg25'!$E11:$BL11,0,0)</f>
        <v>310514.40175644407</v>
      </c>
      <c r="AG42" s="349">
        <f>_xlfn.XLOOKUP(AG1,'Reg25'!$E1:$BL1,'Reg25'!$E11:$BL11,0,0)</f>
        <v>323617.42974766187</v>
      </c>
      <c r="AH42" s="349">
        <f>_xlfn.XLOOKUP(AH1,'Reg25'!$E1:$BL1,'Reg25'!$E11:$BL11,0,0)</f>
        <v>336654.94259892352</v>
      </c>
      <c r="AI42" s="349">
        <f>_xlfn.XLOOKUP(AI1,'Reg25'!$E1:$BL1,'Reg25'!$E11:$BL11,0,0)</f>
        <v>349627.26788592897</v>
      </c>
      <c r="AJ42" s="349">
        <f>_xlfn.XLOOKUP(AJ1,'Reg25'!$E1:$BL1,'Reg25'!$E11:$BL11,0,0)</f>
        <v>375976.40056698688</v>
      </c>
      <c r="AK42" s="349">
        <f>_xlfn.XLOOKUP(AK1,'Reg25'!$E1:$BL1,'Reg25'!$E11:$BL11,0,0)</f>
        <v>389621.51856415195</v>
      </c>
      <c r="AL42" s="349">
        <f>_xlfn.XLOOKUP(AL1,'Reg25'!$E1:$BL1,'Reg25'!$E11:$BL11,0,0)</f>
        <v>403198.41097133118</v>
      </c>
      <c r="AM42" s="349">
        <f>_xlfn.XLOOKUP(AM1,'Reg25'!$E1:$BL1,'Reg25'!$E11:$BL11,0,0)</f>
        <v>416707.41891647456</v>
      </c>
      <c r="AN42" s="349">
        <f>_xlfn.XLOOKUP(AN1,'Reg25'!$E1:$BL1,'Reg25'!$E11:$BL11,0,0)</f>
        <v>430148.88182189222</v>
      </c>
      <c r="AO42" s="349">
        <f>_xlfn.XLOOKUP(AO1,'Reg25'!$E1:$BL1,'Reg25'!$E11:$BL11,0,0)</f>
        <v>443523.1374127827</v>
      </c>
      <c r="AP42" s="349">
        <f>_xlfn.XLOOKUP(AP1,'Reg25'!$E1:$BL1,'Reg25'!$E11:$BL11,0,0)</f>
        <v>491207.46804968029</v>
      </c>
      <c r="AQ42" s="349">
        <f>_xlfn.XLOOKUP(AQ1,'Reg25'!$E1:$BL1,'Reg25'!$E11:$BL11,0,0)</f>
        <v>533358.94070943177</v>
      </c>
      <c r="AR42" s="349">
        <f>_xlfn.XLOOKUP(AR1,'Reg25'!$E1:$BL1,'Reg25'!$E11:$BL11,0,0)</f>
        <v>552789.64800588461</v>
      </c>
      <c r="AS42" s="349">
        <f>_xlfn.XLOOKUP(AS1,'Reg25'!$E1:$BL1,'Reg25'!$E11:$BL11,0,0)</f>
        <v>572123.20176585519</v>
      </c>
      <c r="AT42" s="349">
        <f>_xlfn.XLOOKUP(AT1,'Reg25'!$E1:$BL1,'Reg25'!$E11:$BL11,0,0)</f>
        <v>591360.08775702608</v>
      </c>
      <c r="AU42" s="349">
        <f>_xlfn.XLOOKUP(AU1,'Reg25'!$E1:$BL1,'Reg25'!$E11:$BL11,0,0)</f>
        <v>610500.78931824083</v>
      </c>
      <c r="AV42" s="349">
        <f>_xlfn.XLOOKUP(AV1,'Reg25'!$E1:$BL1,'Reg25'!$E11:$BL11,0,0)</f>
        <v>652353.39581806352</v>
      </c>
      <c r="AW42" s="349">
        <f>_xlfn.XLOOKUP(AW1,'Reg25'!$E1:$BL1,'Reg25'!$E11:$BL11,0,0)</f>
        <v>672058.53083897312</v>
      </c>
      <c r="AX42" s="349">
        <f>_xlfn.XLOOKUP(AX1,'Reg25'!$E1:$BL1,'Reg25'!$E11:$BL11,0,0)</f>
        <v>691665.14018477825</v>
      </c>
      <c r="AY42" s="349">
        <f>_xlfn.XLOOKUP(AY1,'Reg25'!$E1:$BL1,'Reg25'!$E11:$BL11,0,0)</f>
        <v>711173.71648385446</v>
      </c>
      <c r="AZ42" s="349">
        <f>_xlfn.XLOOKUP(AZ1,'Reg25'!$E1:$BL1,'Reg25'!$E11:$BL11,0,0)</f>
        <v>730584.74990143522</v>
      </c>
      <c r="BA42" s="349">
        <f>_xlfn.XLOOKUP(BA1,'Reg25'!$E1:$BL1,'Reg25'!$E11:$BL11,0,0)</f>
        <v>749898.72815192805</v>
      </c>
      <c r="BB42" s="349">
        <f>_xlfn.XLOOKUP(BB1,'Reg25'!$E1:$BL1,'Reg25'!$E11:$BL11,0,0)</f>
        <v>824885.87819391326</v>
      </c>
      <c r="BC42" s="349">
        <f>_xlfn.XLOOKUP(BC1,'Reg25'!$E1:$BL1,'Reg25'!$E11:$BL11,0,0)</f>
        <v>845473.19880294346</v>
      </c>
      <c r="BD42" s="349">
        <f>_xlfn.XLOOKUP(BD1,'Reg25'!$E1:$BL1,'Reg25'!$E11:$BL11,0,0)</f>
        <v>865957.58280892891</v>
      </c>
      <c r="BE42" s="349">
        <f>_xlfn.XLOOKUP(BE1,'Reg25'!$E1:$BL1,'Reg25'!$E11:$BL11,0,0)</f>
        <v>886339.54489488422</v>
      </c>
      <c r="BF42" s="349">
        <f>_xlfn.XLOOKUP(BF1,'Reg25'!$E1:$BL1,'Reg25'!$E11:$BL11,0,0)</f>
        <v>906619.59717040998</v>
      </c>
      <c r="BG42" s="349">
        <f>_xlfn.XLOOKUP(BG1,'Reg25'!$E1:$BL1,'Reg25'!$E11:$BL11,0,0)</f>
        <v>926798.24918455782</v>
      </c>
      <c r="BH42" s="349">
        <f>_xlfn.XLOOKUP(BH1,'Reg25'!$E1:$BL1,'Reg25'!$E11:$BL11,0,0)</f>
        <v>978502.79855667963</v>
      </c>
      <c r="BI42" s="349">
        <f>_xlfn.XLOOKUP(BI1,'Reg25'!$E1:$BL1,'Reg25'!$E11:$BL11,0,0)</f>
        <v>1025077.9437638962</v>
      </c>
      <c r="BJ42" s="349">
        <f>_xlfn.XLOOKUP(BJ1,'Reg25'!$E1:$BL1,'Reg25'!$E11:$BL11,0,0)</f>
        <v>1050711.0058850767</v>
      </c>
      <c r="BK42" s="349">
        <f>_xlfn.XLOOKUP(BK1,'Reg25'!$E1:$BL1,'Reg25'!$E11:$BL11,0,0)</f>
        <v>1076215.9026956512</v>
      </c>
      <c r="BL42" s="349">
        <f>_xlfn.XLOOKUP(BL1,'Reg25'!$E1:$BL1,'Reg25'!$E11:$BL11,0,0)</f>
        <v>1101593.2750221731</v>
      </c>
      <c r="BM42" s="349">
        <f>_xlfn.XLOOKUP(BM1,'Reg25'!$E1:$BL1,'Reg25'!$E11:$BL11,0,0)</f>
        <v>1126843.7604870622</v>
      </c>
      <c r="BN42" s="349">
        <f>_xlfn.XLOOKUP(BN1,'Reg25'!$E1:$BL1,'Reg25'!$E11:$BL11,0,0)</f>
        <v>1172950.9932953275</v>
      </c>
      <c r="BO42" s="349">
        <f>_xlfn.XLOOKUP(BO1,'Reg25'!$E1:$BL1,'Reg25'!$E11:$BL11,0,0)</f>
        <v>0</v>
      </c>
      <c r="BP42" s="349">
        <f>_xlfn.XLOOKUP(BP1,'Reg25'!$E1:$BL1,'Reg25'!$E11:$BL11,0,0)</f>
        <v>0</v>
      </c>
      <c r="BQ42" s="349">
        <f>_xlfn.XLOOKUP(BQ1,'Reg25'!$E1:$BL1,'Reg25'!$E11:$BL11,0,0)</f>
        <v>0</v>
      </c>
      <c r="BR42" s="349">
        <f>_xlfn.XLOOKUP(BR1,'Reg25'!$E1:$BL1,'Reg25'!$E11:$BL11,0,0)</f>
        <v>0</v>
      </c>
      <c r="BS42" s="349">
        <f>_xlfn.XLOOKUP(BS1,'Reg25'!$E1:$BL1,'Reg25'!$E11:$BL11,0,0)</f>
        <v>0</v>
      </c>
      <c r="BT42" s="349">
        <f>_xlfn.XLOOKUP(BT1,'Reg25'!$E1:$BL1,'Reg25'!$E11:$BL11,0,0)</f>
        <v>0</v>
      </c>
      <c r="BU42" s="349">
        <f>_xlfn.XLOOKUP(BU1,'Reg25'!$E1:$BL1,'Reg25'!$E11:$BL11,0,0)</f>
        <v>0</v>
      </c>
      <c r="BV42" s="349">
        <f>_xlfn.XLOOKUP(BV1,'Reg25'!$E1:$BL1,'Reg25'!$E11:$BL11,0,0)</f>
        <v>0</v>
      </c>
      <c r="BW42" s="349">
        <f>_xlfn.XLOOKUP(BW1,'Reg25'!$E1:$BL1,'Reg25'!$E11:$BL11,0,0)</f>
        <v>0</v>
      </c>
      <c r="BX42" s="349">
        <f>_xlfn.XLOOKUP(BX1,'Reg25'!$E1:$BL1,'Reg25'!$E11:$BL11,0,0)</f>
        <v>0</v>
      </c>
      <c r="BY42" s="349">
        <f>_xlfn.XLOOKUP(BY1,'Reg25'!$E1:$BL1,'Reg25'!$E11:$BL11,0,0)</f>
        <v>0</v>
      </c>
      <c r="BZ42" s="349">
        <f>_xlfn.XLOOKUP(BZ1,'Reg25'!$E1:$BL1,'Reg25'!$E11:$BL11,0,0)</f>
        <v>0</v>
      </c>
      <c r="CA42" s="349">
        <f>_xlfn.XLOOKUP(CA1,'Reg25'!$E1:$BL1,'Reg25'!$E11:$BL11,0,0)</f>
        <v>0</v>
      </c>
      <c r="CB42" s="349">
        <f>_xlfn.XLOOKUP(CB1,'Reg25'!$E1:$BL1,'Reg25'!$E11:$BL11,0,0)</f>
        <v>0</v>
      </c>
      <c r="CC42" s="349">
        <f>_xlfn.XLOOKUP(CC1,'Reg25'!$E1:$BL1,'Reg25'!$E11:$BL11,0,0)</f>
        <v>0</v>
      </c>
      <c r="CD42" s="349">
        <f>_xlfn.XLOOKUP(CD1,'Reg25'!$E1:$BL1,'Reg25'!$E11:$BL11,0,0)</f>
        <v>0</v>
      </c>
      <c r="CE42" s="384">
        <f>_xlfn.XLOOKUP(CE1,'Reg25'!$E1:$BL1,'Reg25'!$E11:$BL11,0,0)</f>
        <v>0</v>
      </c>
      <c r="CF42" s="349">
        <f>_xlfn.XLOOKUP(CF1,'Reg25'!$E1:$BL1,'Reg25'!$E11:$BL11,0,0)</f>
        <v>0</v>
      </c>
      <c r="CG42" s="349">
        <f>_xlfn.XLOOKUP(CG1,'Reg25'!$E1:$BL1,'Reg25'!$E11:$BL11,0,0)</f>
        <v>0</v>
      </c>
      <c r="CH42" s="349">
        <f>_xlfn.XLOOKUP(CH1,'Reg25'!$E1:$BL1,'Reg25'!$E11:$BL11,0,0)</f>
        <v>0</v>
      </c>
      <c r="CI42" s="349">
        <f>_xlfn.XLOOKUP(CI1,'Reg25'!$E1:$BL1,'Reg25'!$E11:$BL11,0,0)</f>
        <v>0</v>
      </c>
      <c r="CJ42" s="349">
        <f>_xlfn.XLOOKUP(CJ1,'Reg25'!$E1:$BL1,'Reg25'!$E11:$BL11,0,0)</f>
        <v>0</v>
      </c>
      <c r="CK42" s="349">
        <f>_xlfn.XLOOKUP(CK1,'Reg25'!$E1:$BL1,'Reg25'!$E11:$BL11,0,0)</f>
        <v>0</v>
      </c>
      <c r="CL42" s="349">
        <f>_xlfn.XLOOKUP(CL1,'Reg25'!$E1:$BL1,'Reg25'!$E11:$BL11,0,0)</f>
        <v>0</v>
      </c>
      <c r="CM42" s="349">
        <f>_xlfn.XLOOKUP(CM1,'Reg25'!$E1:$BL1,'Reg25'!$E11:$BL11,0,0)</f>
        <v>0</v>
      </c>
      <c r="CN42" s="349">
        <f>_xlfn.XLOOKUP(CN1,'Reg25'!$E1:$BL1,'Reg25'!$E11:$BL11,0,0)</f>
        <v>0</v>
      </c>
      <c r="CO42" s="349">
        <f>_xlfn.XLOOKUP(CO1,'Reg25'!$E1:$BL1,'Reg25'!$E11:$BL11,0,0)</f>
        <v>0</v>
      </c>
      <c r="CP42" s="349">
        <f>_xlfn.XLOOKUP(CP1,'Reg25'!$E1:$BL1,'Reg25'!$E11:$BL11,0,0)</f>
        <v>0</v>
      </c>
      <c r="CQ42" s="349">
        <f>_xlfn.XLOOKUP(CQ1,'Reg25'!$E1:$BL1,'Reg25'!$E11:$BL11,0,0)</f>
        <v>0</v>
      </c>
      <c r="CR42" s="349">
        <f>_xlfn.XLOOKUP(CR1,'Reg25'!$E1:$BL1,'Reg25'!$E11:$BL11,0,0)</f>
        <v>0</v>
      </c>
      <c r="CS42" s="349">
        <f>_xlfn.XLOOKUP(CS1,'Reg25'!$E1:$BL1,'Reg25'!$E11:$BL11,0,0)</f>
        <v>0</v>
      </c>
      <c r="CT42" s="349">
        <f>_xlfn.XLOOKUP(CT1,'Reg25'!$E1:$BL1,'Reg25'!$E11:$BL11,0,0)</f>
        <v>0</v>
      </c>
      <c r="CU42" s="349">
        <f>_xlfn.XLOOKUP(CU1,'Reg25'!$E1:$BL1,'Reg25'!$E11:$BL11,0,0)</f>
        <v>0</v>
      </c>
      <c r="CV42" s="349">
        <f>_xlfn.XLOOKUP(CV1,'Reg25'!$E1:$BL1,'Reg25'!$E11:$BL11,0,0)</f>
        <v>0</v>
      </c>
      <c r="CW42" s="349">
        <f>_xlfn.XLOOKUP(CW1,'Reg25'!$E1:$BL1,'Reg25'!$E11:$BL11,0,0)</f>
        <v>0</v>
      </c>
      <c r="CX42" s="349">
        <f>_xlfn.XLOOKUP(CX1,'Reg25'!$E1:$BL1,'Reg25'!$E11:$BL11,0,0)</f>
        <v>0</v>
      </c>
      <c r="CY42" s="349">
        <f>_xlfn.XLOOKUP(CY1,'Reg25'!$E1:$BL1,'Reg25'!$E11:$BL11,0,0)</f>
        <v>0</v>
      </c>
      <c r="CZ42" s="349">
        <f>_xlfn.XLOOKUP(CZ1,'Reg25'!$E1:$BL1,'Reg25'!$E11:$BL11,0,0)</f>
        <v>0</v>
      </c>
      <c r="DA42" s="349">
        <f>_xlfn.XLOOKUP(DA1,'Reg25'!$E1:$BL1,'Reg25'!$E11:$BL11,0,0)</f>
        <v>0</v>
      </c>
      <c r="DB42" s="349">
        <f>_xlfn.XLOOKUP(DB1,'Reg25'!$E1:$BL1,'Reg25'!$E11:$BL11,0,0)</f>
        <v>0</v>
      </c>
      <c r="DC42" s="349">
        <f>_xlfn.XLOOKUP(DC1,'Reg25'!$E1:$BL1,'Reg25'!$E11:$BL11,0,0)</f>
        <v>0</v>
      </c>
      <c r="DD42" s="349">
        <f>_xlfn.XLOOKUP(DD1,'Reg25'!$E1:$BL1,'Reg25'!$E11:$BL11,0,0)</f>
        <v>0</v>
      </c>
      <c r="DE42" s="349">
        <f>_xlfn.XLOOKUP(DE1,'Reg25'!$E1:$BL1,'Reg25'!$E11:$BL11,0,0)</f>
        <v>0</v>
      </c>
      <c r="DF42" s="349">
        <f>_xlfn.XLOOKUP(DF1,'Reg25'!$E1:$BL1,'Reg25'!$E11:$BL11,0,0)</f>
        <v>0</v>
      </c>
      <c r="DG42" s="349">
        <f>_xlfn.XLOOKUP(DG1,'Reg25'!$E1:$BL1,'Reg25'!$E11:$BL11,0,0)</f>
        <v>0</v>
      </c>
      <c r="DH42" s="349">
        <f>_xlfn.XLOOKUP(DH1,'Reg25'!$E1:$BL1,'Reg25'!$E11:$BL11,0,0)</f>
        <v>0</v>
      </c>
      <c r="DI42" s="349">
        <f>_xlfn.XLOOKUP(DI1,'Reg25'!$E1:$BL1,'Reg25'!$E11:$BL11,0,0)</f>
        <v>0</v>
      </c>
      <c r="DJ42" s="349">
        <f>_xlfn.XLOOKUP(DJ1,'Reg25'!$E1:$BL1,'Reg25'!$E11:$BL11,0,0)</f>
        <v>0</v>
      </c>
      <c r="DK42" s="349">
        <f>_xlfn.XLOOKUP(DK1,'Reg25'!$E1:$BL1,'Reg25'!$E11:$BL11,0,0)</f>
        <v>0</v>
      </c>
      <c r="DL42" s="384">
        <f>_xlfn.XLOOKUP(DL1,'Reg25'!$E1:$BL1,'Reg25'!$E11:$BL11,0,0)</f>
        <v>0</v>
      </c>
    </row>
    <row r="43" spans="2:116" x14ac:dyDescent="0.2"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0"/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0"/>
      <c r="CH43" s="350"/>
      <c r="CI43" s="350"/>
      <c r="CJ43" s="350"/>
      <c r="CK43" s="350"/>
      <c r="CL43" s="350"/>
      <c r="CM43" s="350"/>
      <c r="CN43" s="350"/>
      <c r="CO43" s="350"/>
      <c r="CP43" s="350"/>
      <c r="CQ43" s="350"/>
      <c r="CR43" s="350"/>
      <c r="CS43" s="350"/>
      <c r="CT43" s="350"/>
      <c r="CU43" s="350"/>
      <c r="CV43" s="350"/>
      <c r="CW43" s="350"/>
      <c r="CX43" s="350"/>
      <c r="CY43" s="350"/>
      <c r="CZ43" s="350"/>
      <c r="DA43" s="350"/>
      <c r="DB43" s="350"/>
      <c r="DC43" s="350"/>
      <c r="DD43" s="350"/>
      <c r="DE43" s="350"/>
      <c r="DF43" s="350"/>
      <c r="DG43" s="350"/>
      <c r="DH43" s="350"/>
      <c r="DI43" s="350"/>
      <c r="DJ43" s="350"/>
      <c r="DK43" s="350"/>
      <c r="DL43" s="350"/>
    </row>
    <row r="44" spans="2:116" x14ac:dyDescent="0.2">
      <c r="B44" s="94" t="s">
        <v>130</v>
      </c>
      <c r="C44" s="88"/>
      <c r="D44" s="88"/>
      <c r="E44" s="354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347"/>
      <c r="BN44" s="347"/>
      <c r="BO44" s="347"/>
      <c r="BP44" s="347"/>
      <c r="BQ44" s="347"/>
      <c r="BR44" s="347"/>
      <c r="BS44" s="347"/>
      <c r="BT44" s="347"/>
      <c r="BU44" s="347"/>
      <c r="BV44" s="347"/>
      <c r="BW44" s="347"/>
      <c r="BX44" s="347"/>
      <c r="BY44" s="347"/>
      <c r="BZ44" s="347"/>
      <c r="CA44" s="347"/>
      <c r="CB44" s="347"/>
      <c r="CC44" s="347"/>
      <c r="CD44" s="347"/>
      <c r="CE44" s="382"/>
      <c r="CF44" s="382"/>
      <c r="CG44" s="382"/>
      <c r="CH44" s="382"/>
      <c r="CI44" s="382"/>
      <c r="CJ44" s="382"/>
      <c r="CK44" s="382"/>
      <c r="CL44" s="382"/>
      <c r="CM44" s="382"/>
      <c r="CN44" s="382"/>
      <c r="CO44" s="382"/>
      <c r="CP44" s="382"/>
      <c r="CQ44" s="382"/>
      <c r="CR44" s="382"/>
      <c r="CS44" s="382"/>
      <c r="CT44" s="382"/>
      <c r="CU44" s="382"/>
      <c r="CV44" s="382"/>
      <c r="CW44" s="382"/>
      <c r="CX44" s="382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</row>
    <row r="45" spans="2:116" x14ac:dyDescent="0.2">
      <c r="B45" s="89" t="s">
        <v>131</v>
      </c>
      <c r="C45" s="78"/>
      <c r="D45" s="78"/>
      <c r="E45" s="357"/>
      <c r="F45" s="348">
        <f>_xlfn.XLOOKUP(F1,Sing15!$E1:$BL1,Sing15!$E11:$BL11,0,0)</f>
        <v>0</v>
      </c>
      <c r="G45" s="348">
        <f>_xlfn.XLOOKUP(G1,Sing15!$E1:$BL1,Sing15!$E11:$BL11,0,0)</f>
        <v>3693749.9999999995</v>
      </c>
      <c r="H45" s="348">
        <f>_xlfn.XLOOKUP(H1,Sing15!$E1:$BL1,Sing15!$E11:$BL11,0,0)</f>
        <v>4414031.25</v>
      </c>
      <c r="I45" s="348">
        <f>_xlfn.XLOOKUP(I1,Sing15!$E1:$BL1,Sing15!$E11:$BL11,0,0)</f>
        <v>5130711.09375</v>
      </c>
      <c r="J45" s="348">
        <f>_xlfn.XLOOKUP(J1,Sing15!$E1:$BL1,Sing15!$E11:$BL11,0,0)</f>
        <v>5843807.5382812498</v>
      </c>
      <c r="K45" s="348">
        <f>_xlfn.XLOOKUP(K1,Sing15!$E1:$BL1,Sing15!$E11:$BL11,0,0)</f>
        <v>6553338.5005898448</v>
      </c>
      <c r="L45" s="348">
        <f>_xlfn.XLOOKUP(L1,Sing15!$E1:$BL1,Sing15!$E11:$BL11,0,0)</f>
        <v>7259321.8080868945</v>
      </c>
      <c r="M45" s="348">
        <f>_xlfn.XLOOKUP(M1,Sing15!$E1:$BL1,Sing15!$E11:$BL11,0,0)</f>
        <v>7961775.19904646</v>
      </c>
      <c r="N45" s="348">
        <f>_xlfn.XLOOKUP(N1,Sing15!$E1:$BL1,Sing15!$E11:$BL11,0,0)</f>
        <v>8660716.3230512273</v>
      </c>
      <c r="O45" s="348">
        <f>_xlfn.XLOOKUP(O1,Sing15!$E1:$BL1,Sing15!$E11:$BL11,0,0)</f>
        <v>9356162.7414359711</v>
      </c>
      <c r="P45" s="348">
        <f>_xlfn.XLOOKUP(P1,Sing15!$E1:$BL1,Sing15!$E11:$BL11,0,0)</f>
        <v>10048131.927728791</v>
      </c>
      <c r="Q45" s="348">
        <f>_xlfn.XLOOKUP(Q1,Sing15!$E1:$BL1,Sing15!$E11:$BL11,0,0)</f>
        <v>10736641.268090149</v>
      </c>
      <c r="R45" s="348">
        <f>_xlfn.XLOOKUP(R1,Sing15!$E1:$BL1,Sing15!$E11:$BL11,0,0)</f>
        <v>13045098.040069453</v>
      </c>
      <c r="S45" s="348">
        <f>_xlfn.XLOOKUP(S1,Sing15!$E1:$BL1,Sing15!$E11:$BL11,0,0)</f>
        <v>13823622.549869107</v>
      </c>
      <c r="T45" s="348">
        <f>_xlfn.XLOOKUP(T1,Sing15!$E1:$BL1,Sing15!$E11:$BL11,0,0)</f>
        <v>14598254.43711976</v>
      </c>
      <c r="U45" s="348">
        <f>_xlfn.XLOOKUP(U1,Sing15!$E1:$BL1,Sing15!$E11:$BL11,0,0)</f>
        <v>15369013.164934162</v>
      </c>
      <c r="V45" s="348">
        <f>_xlfn.XLOOKUP(V1,Sing15!$E1:$BL1,Sing15!$E11:$BL11,0,0)</f>
        <v>16135918.099109493</v>
      </c>
      <c r="W45" s="348">
        <f>_xlfn.XLOOKUP(W1,Sing15!$E1:$BL1,Sing15!$E11:$BL11,0,0)</f>
        <v>16898988.508613944</v>
      </c>
      <c r="X45" s="348">
        <f>_xlfn.XLOOKUP(X1,Sing15!$E1:$BL1,Sing15!$E11:$BL11,0,0)</f>
        <v>17658243.566070873</v>
      </c>
      <c r="Y45" s="348">
        <f>_xlfn.XLOOKUP(Y1,Sing15!$E1:$BL1,Sing15!$E11:$BL11,0,0)</f>
        <v>18413702.348240521</v>
      </c>
      <c r="Z45" s="348">
        <f>_xlfn.XLOOKUP(Z1,Sing15!$E1:$BL1,Sing15!$E11:$BL11,0,0)</f>
        <v>19165383.836499315</v>
      </c>
      <c r="AA45" s="348">
        <f>_xlfn.XLOOKUP(AA1,Sing15!$E1:$BL1,Sing15!$E11:$BL11,0,0)</f>
        <v>19913306.91731682</v>
      </c>
      <c r="AB45" s="348">
        <f>_xlfn.XLOOKUP(AB1,Sing15!$E1:$BL1,Sing15!$E11:$BL11,0,0)</f>
        <v>20657490.382730238</v>
      </c>
      <c r="AC45" s="348">
        <f>_xlfn.XLOOKUP(AC1,Sing15!$E1:$BL1,Sing15!$E11:$BL11,0,0)</f>
        <v>21397952.930816587</v>
      </c>
      <c r="AD45" s="348">
        <f>_xlfn.XLOOKUP(AD1,Sing15!$E1:$BL1,Sing15!$E11:$BL11,0,0)</f>
        <v>24889255.249062724</v>
      </c>
      <c r="AE45" s="348">
        <f>_xlfn.XLOOKUP(AE1,Sing15!$E1:$BL1,Sing15!$E11:$BL11,0,0)</f>
        <v>25713558.972817406</v>
      </c>
      <c r="AF45" s="348">
        <f>_xlfn.XLOOKUP(AF1,Sing15!$E1:$BL1,Sing15!$E11:$BL11,0,0)</f>
        <v>26533741.177953321</v>
      </c>
      <c r="AG45" s="348">
        <f>_xlfn.XLOOKUP(AG1,Sing15!$E1:$BL1,Sing15!$E11:$BL11,0,0)</f>
        <v>27349822.472063553</v>
      </c>
      <c r="AH45" s="348">
        <f>_xlfn.XLOOKUP(AH1,Sing15!$E1:$BL1,Sing15!$E11:$BL11,0,0)</f>
        <v>28161823.359703239</v>
      </c>
      <c r="AI45" s="348">
        <f>_xlfn.XLOOKUP(AI1,Sing15!$E1:$BL1,Sing15!$E11:$BL11,0,0)</f>
        <v>28969764.242904723</v>
      </c>
      <c r="AJ45" s="348">
        <f>_xlfn.XLOOKUP(AJ1,Sing15!$E1:$BL1,Sing15!$E11:$BL11,0,0)</f>
        <v>29773665.4216902</v>
      </c>
      <c r="AK45" s="348">
        <f>_xlfn.XLOOKUP(AK1,Sing15!$E1:$BL1,Sing15!$E11:$BL11,0,0)</f>
        <v>30573547.094581749</v>
      </c>
      <c r="AL45" s="348">
        <f>_xlfn.XLOOKUP(AL1,Sing15!$E1:$BL1,Sing15!$E11:$BL11,0,0)</f>
        <v>31369429.359108843</v>
      </c>
      <c r="AM45" s="348">
        <f>_xlfn.XLOOKUP(AM1,Sing15!$E1:$BL1,Sing15!$E11:$BL11,0,0)</f>
        <v>32161332.212313298</v>
      </c>
      <c r="AN45" s="348">
        <f>_xlfn.XLOOKUP(AN1,Sing15!$E1:$BL1,Sing15!$E11:$BL11,0,0)</f>
        <v>32949275.551251732</v>
      </c>
      <c r="AO45" s="348">
        <f>_xlfn.XLOOKUP(AO1,Sing15!$E1:$BL1,Sing15!$E11:$BL11,0,0)</f>
        <v>33733279.173495471</v>
      </c>
      <c r="AP45" s="348">
        <f>_xlfn.XLOOKUP(AP1,Sing15!$E1:$BL1,Sing15!$E11:$BL11,0,0)</f>
        <v>38333023.480290376</v>
      </c>
      <c r="AQ45" s="348">
        <f>_xlfn.XLOOKUP(AQ1,Sing15!$E1:$BL1,Sing15!$E11:$BL11,0,0)</f>
        <v>39195108.362888925</v>
      </c>
      <c r="AR45" s="348">
        <f>_xlfn.XLOOKUP(AR1,Sing15!$E1:$BL1,Sing15!$E11:$BL11,0,0)</f>
        <v>40052882.821074486</v>
      </c>
      <c r="AS45" s="348">
        <f>_xlfn.XLOOKUP(AS1,Sing15!$E1:$BL1,Sing15!$E11:$BL11,0,0)</f>
        <v>40906368.406969108</v>
      </c>
      <c r="AT45" s="348">
        <f>_xlfn.XLOOKUP(AT1,Sing15!$E1:$BL1,Sing15!$E11:$BL11,0,0)</f>
        <v>41755586.564934269</v>
      </c>
      <c r="AU45" s="348">
        <f>_xlfn.XLOOKUP(AU1,Sing15!$E1:$BL1,Sing15!$E11:$BL11,0,0)</f>
        <v>42600558.63210959</v>
      </c>
      <c r="AV45" s="348">
        <f>_xlfn.XLOOKUP(AV1,Sing15!$E1:$BL1,Sing15!$E11:$BL11,0,0)</f>
        <v>43441305.838949047</v>
      </c>
      <c r="AW45" s="348">
        <f>_xlfn.XLOOKUP(AW1,Sing15!$E1:$BL1,Sing15!$E11:$BL11,0,0)</f>
        <v>44277849.309754305</v>
      </c>
      <c r="AX45" s="348">
        <f>_xlfn.XLOOKUP(AX1,Sing15!$E1:$BL1,Sing15!$E11:$BL11,0,0)</f>
        <v>45110210.063205525</v>
      </c>
      <c r="AY45" s="348">
        <f>_xlfn.XLOOKUP(AY1,Sing15!$E1:$BL1,Sing15!$E11:$BL11,0,0)</f>
        <v>45938409.012889504</v>
      </c>
      <c r="AZ45" s="348">
        <f>_xlfn.XLOOKUP(AZ1,Sing15!$E1:$BL1,Sing15!$E11:$BL11,0,0)</f>
        <v>46762466.967825048</v>
      </c>
      <c r="BA45" s="348">
        <f>_xlfn.XLOOKUP(BA1,Sing15!$E1:$BL1,Sing15!$E11:$BL11,0,0)</f>
        <v>47582404.63298592</v>
      </c>
      <c r="BB45" s="348">
        <f>_xlfn.XLOOKUP(BB1,Sing15!$E1:$BL1,Sing15!$E11:$BL11,0,0)</f>
        <v>53220843.296920575</v>
      </c>
      <c r="BC45" s="348">
        <f>_xlfn.XLOOKUP(BC1,Sing15!$E1:$BL1,Sing15!$E11:$BL11,0,0)</f>
        <v>54113489.080435976</v>
      </c>
      <c r="BD45" s="348">
        <f>_xlfn.XLOOKUP(BD1,Sing15!$E1:$BL1,Sing15!$E11:$BL11,0,0)</f>
        <v>55001671.635033794</v>
      </c>
      <c r="BE45" s="348">
        <f>_xlfn.XLOOKUP(BE1,Sing15!$E1:$BL1,Sing15!$E11:$BL11,0,0)</f>
        <v>55885413.276858628</v>
      </c>
      <c r="BF45" s="348">
        <f>_xlfn.XLOOKUP(BF1,Sing15!$E1:$BL1,Sing15!$E11:$BL11,0,0)</f>
        <v>56764736.21047435</v>
      </c>
      <c r="BG45" s="348">
        <f>_xlfn.XLOOKUP(BG1,Sing15!$E1:$BL1,Sing15!$E11:$BL11,0,0)</f>
        <v>57639662.52942197</v>
      </c>
      <c r="BH45" s="348">
        <f>_xlfn.XLOOKUP(BH1,Sing15!$E1:$BL1,Sing15!$E11:$BL11,0,0)</f>
        <v>58510214.216774859</v>
      </c>
      <c r="BI45" s="348">
        <f>_xlfn.XLOOKUP(BI1,Sing15!$E1:$BL1,Sing15!$E11:$BL11,0,0)</f>
        <v>59376413.145690985</v>
      </c>
      <c r="BJ45" s="348">
        <f>_xlfn.XLOOKUP(BJ1,Sing15!$E1:$BL1,Sing15!$E11:$BL11,0,0)</f>
        <v>60238281.079962529</v>
      </c>
      <c r="BK45" s="348">
        <f>_xlfn.XLOOKUP(BK1,Sing15!$E1:$BL1,Sing15!$E11:$BL11,0,0)</f>
        <v>61095839.674562708</v>
      </c>
      <c r="BL45" s="348">
        <f>_xlfn.XLOOKUP(BL1,Sing15!$E1:$BL1,Sing15!$E11:$BL11,0,0)</f>
        <v>61949110.476189896</v>
      </c>
      <c r="BM45" s="348">
        <f>_xlfn.XLOOKUP(BM1,Sing15!$E1:$BL1,Sing15!$E11:$BL11,0,0)</f>
        <v>62798114.92380894</v>
      </c>
      <c r="BN45" s="348">
        <f>_xlfn.XLOOKUP(BN1,Sing15!$E1:$BL1,Sing15!$E11:$BL11,0,0)</f>
        <v>63642874.349189885</v>
      </c>
      <c r="BO45" s="348">
        <f>_xlfn.XLOOKUP(BO1,Sing15!$E1:$BL1,Sing15!$E11:$BL11,0,0)</f>
        <v>0</v>
      </c>
      <c r="BP45" s="348">
        <f>_xlfn.XLOOKUP(BP1,Sing15!$E1:$BL1,Sing15!$E11:$BL11,0,0)</f>
        <v>0</v>
      </c>
      <c r="BQ45" s="348">
        <f>_xlfn.XLOOKUP(BQ1,Sing15!$E1:$BL1,Sing15!$E11:$BL11,0,0)</f>
        <v>0</v>
      </c>
      <c r="BR45" s="348">
        <f>_xlfn.XLOOKUP(BR1,Sing15!$E1:$BL1,Sing15!$E11:$BL11,0,0)</f>
        <v>0</v>
      </c>
      <c r="BS45" s="348">
        <f>_xlfn.XLOOKUP(BS1,Sing15!$E1:$BL1,Sing15!$E11:$BL11,0,0)</f>
        <v>0</v>
      </c>
      <c r="BT45" s="348">
        <f>_xlfn.XLOOKUP(BT1,Sing15!$E1:$BL1,Sing15!$E11:$BL11,0,0)</f>
        <v>0</v>
      </c>
      <c r="BU45" s="348">
        <f>_xlfn.XLOOKUP(BU1,Sing15!$E1:$BL1,Sing15!$E11:$BL11,0,0)</f>
        <v>0</v>
      </c>
      <c r="BV45" s="348">
        <f>_xlfn.XLOOKUP(BV1,Sing15!$E1:$BL1,Sing15!$E11:$BL11,0,0)</f>
        <v>0</v>
      </c>
      <c r="BW45" s="348">
        <f>_xlfn.XLOOKUP(BW1,Sing15!$E1:$BL1,Sing15!$E11:$BL11,0,0)</f>
        <v>0</v>
      </c>
      <c r="BX45" s="348">
        <f>_xlfn.XLOOKUP(BX1,Sing15!$E1:$BL1,Sing15!$E11:$BL11,0,0)</f>
        <v>0</v>
      </c>
      <c r="BY45" s="348">
        <f>_xlfn.XLOOKUP(BY1,Sing15!$E1:$BL1,Sing15!$E11:$BL11,0,0)</f>
        <v>0</v>
      </c>
      <c r="BZ45" s="348">
        <f>_xlfn.XLOOKUP(BZ1,Sing15!$E1:$BL1,Sing15!$E11:$BL11,0,0)</f>
        <v>0</v>
      </c>
      <c r="CA45" s="348">
        <f>_xlfn.XLOOKUP(CA1,Sing15!$E1:$BL1,Sing15!$E11:$BL11,0,0)</f>
        <v>0</v>
      </c>
      <c r="CB45" s="348">
        <f>_xlfn.XLOOKUP(CB1,Sing15!$E1:$BL1,Sing15!$E11:$BL11,0,0)</f>
        <v>0</v>
      </c>
      <c r="CC45" s="348">
        <f>_xlfn.XLOOKUP(CC1,Sing15!$E1:$BL1,Sing15!$E11:$BL11,0,0)</f>
        <v>0</v>
      </c>
      <c r="CD45" s="348">
        <f>_xlfn.XLOOKUP(CD1,Sing15!$E1:$BL1,Sing15!$E11:$BL11,0,0)</f>
        <v>0</v>
      </c>
      <c r="CE45" s="383">
        <f>_xlfn.XLOOKUP(CE1,Sing15!$E1:$BL1,Sing15!$E11:$BL11,0,0)</f>
        <v>0</v>
      </c>
      <c r="CF45" s="383">
        <f>Sing15!CE11</f>
        <v>0</v>
      </c>
      <c r="CG45" s="383">
        <f>Sing15!CF11</f>
        <v>0</v>
      </c>
      <c r="CH45" s="383">
        <f>Sing15!CG11</f>
        <v>0</v>
      </c>
      <c r="CI45" s="383">
        <f>Sing15!CH11</f>
        <v>0</v>
      </c>
      <c r="CJ45" s="383">
        <f>Sing15!CI11</f>
        <v>0</v>
      </c>
      <c r="CK45" s="383">
        <f>Sing15!CJ11</f>
        <v>0</v>
      </c>
      <c r="CL45" s="383">
        <f>Sing15!CK11</f>
        <v>0</v>
      </c>
      <c r="CM45" s="383">
        <f>Sing15!CL11</f>
        <v>0</v>
      </c>
      <c r="CN45" s="383">
        <f>Sing15!CM11</f>
        <v>0</v>
      </c>
      <c r="CO45" s="383">
        <f>Sing15!CN11</f>
        <v>0</v>
      </c>
      <c r="CP45" s="383">
        <f>Sing15!CO11</f>
        <v>0</v>
      </c>
      <c r="CQ45" s="383">
        <f>Sing15!CP11</f>
        <v>0</v>
      </c>
      <c r="CR45" s="383">
        <f>Sing15!CQ11</f>
        <v>0</v>
      </c>
      <c r="CS45" s="383">
        <f>Sing15!CR11</f>
        <v>0</v>
      </c>
      <c r="CT45" s="383">
        <f>Sing15!CS11</f>
        <v>0</v>
      </c>
      <c r="CU45" s="383">
        <f>Sing15!CT11</f>
        <v>0</v>
      </c>
      <c r="CV45" s="383">
        <f>Sing15!CU11</f>
        <v>0</v>
      </c>
      <c r="CW45" s="383">
        <f>Sing15!CV11</f>
        <v>0</v>
      </c>
      <c r="CX45" s="383">
        <f>Sing15!CW11</f>
        <v>0</v>
      </c>
      <c r="CY45" s="383">
        <f>Sing15!CX11</f>
        <v>0</v>
      </c>
      <c r="CZ45" s="383">
        <f>Sing15!CY11</f>
        <v>0</v>
      </c>
      <c r="DA45" s="383">
        <f>Sing15!CZ11</f>
        <v>0</v>
      </c>
      <c r="DB45" s="383">
        <f>Sing15!DA11</f>
        <v>0</v>
      </c>
      <c r="DC45" s="383">
        <f>Sing15!DB11</f>
        <v>0</v>
      </c>
      <c r="DD45" s="383">
        <f>Sing15!DC11</f>
        <v>0</v>
      </c>
      <c r="DE45" s="383">
        <f>Sing15!DD11</f>
        <v>0</v>
      </c>
      <c r="DF45" s="383">
        <f>Sing15!DE11</f>
        <v>0</v>
      </c>
      <c r="DG45" s="383">
        <f>Sing15!DF11</f>
        <v>0</v>
      </c>
      <c r="DH45" s="383">
        <f>Sing15!DG11</f>
        <v>0</v>
      </c>
      <c r="DI45" s="383">
        <f>Sing15!DH11</f>
        <v>0</v>
      </c>
      <c r="DJ45" s="383">
        <f>Sing15!DI11</f>
        <v>0</v>
      </c>
      <c r="DK45" s="383">
        <f>Sing15!DJ11</f>
        <v>0</v>
      </c>
      <c r="DL45" s="383">
        <f>Sing15!DK11</f>
        <v>0</v>
      </c>
    </row>
    <row r="46" spans="2:116" x14ac:dyDescent="0.2">
      <c r="B46" s="89" t="s">
        <v>132</v>
      </c>
      <c r="C46" s="78"/>
      <c r="D46" s="78"/>
      <c r="E46" s="357"/>
      <c r="F46" s="348">
        <f>_xlfn.XLOOKUP(F1,Sing20!$E1:$BL1,Sing20!$E11:$BL11,0,0)</f>
        <v>0</v>
      </c>
      <c r="G46" s="348">
        <f>_xlfn.XLOOKUP(G1,Sing20!$E1:$BL1,Sing20!$E11:$BL11,0,0)</f>
        <v>1539062.5</v>
      </c>
      <c r="H46" s="348">
        <f>_xlfn.XLOOKUP(H1,Sing20!$E1:$BL1,Sing20!$E11:$BL11,0,0)</f>
        <v>1839179.6875000002</v>
      </c>
      <c r="I46" s="348">
        <f>_xlfn.XLOOKUP(I1,Sing20!$E1:$BL1,Sing20!$E11:$BL11,0,0)</f>
        <v>2137796.2890625005</v>
      </c>
      <c r="J46" s="348">
        <f>_xlfn.XLOOKUP(J1,Sing20!$E1:$BL1,Sing20!$E11:$BL11,0,0)</f>
        <v>2434919.8076171875</v>
      </c>
      <c r="K46" s="348">
        <f>_xlfn.XLOOKUP(K1,Sing20!$E1:$BL1,Sing20!$E11:$BL11,0,0)</f>
        <v>2730557.7085791016</v>
      </c>
      <c r="L46" s="348">
        <f>_xlfn.XLOOKUP(L1,Sing20!$E1:$BL1,Sing20!$E11:$BL11,0,0)</f>
        <v>3024717.420036206</v>
      </c>
      <c r="M46" s="348">
        <f>_xlfn.XLOOKUP(M1,Sing20!$E1:$BL1,Sing20!$E11:$BL11,0,0)</f>
        <v>3317406.3329360252</v>
      </c>
      <c r="N46" s="348">
        <f>_xlfn.XLOOKUP(N1,Sing20!$E1:$BL1,Sing20!$E11:$BL11,0,0)</f>
        <v>3608631.801271345</v>
      </c>
      <c r="O46" s="348">
        <f>_xlfn.XLOOKUP(O1,Sing20!$E1:$BL1,Sing20!$E11:$BL11,0,0)</f>
        <v>3898401.1422649883</v>
      </c>
      <c r="P46" s="348">
        <f>_xlfn.XLOOKUP(P1,Sing20!$E1:$BL1,Sing20!$E11:$BL11,0,0)</f>
        <v>4186721.6365536633</v>
      </c>
      <c r="Q46" s="348">
        <f>_xlfn.XLOOKUP(Q1,Sing20!$E1:$BL1,Sing20!$E11:$BL11,0,0)</f>
        <v>4473600.5283708954</v>
      </c>
      <c r="R46" s="348">
        <f>_xlfn.XLOOKUP(R1,Sing20!$E1:$BL1,Sing20!$E11:$BL11,0,0)</f>
        <v>5435457.5166956056</v>
      </c>
      <c r="S46" s="348">
        <f>_xlfn.XLOOKUP(S1,Sing20!$E1:$BL1,Sing20!$E11:$BL11,0,0)</f>
        <v>5759842.7291121278</v>
      </c>
      <c r="T46" s="348">
        <f>_xlfn.XLOOKUP(T1,Sing20!$E1:$BL1,Sing20!$E11:$BL11,0,0)</f>
        <v>6082606.0154665671</v>
      </c>
      <c r="U46" s="348">
        <f>_xlfn.XLOOKUP(U1,Sing20!$E1:$BL1,Sing20!$E11:$BL11,0,0)</f>
        <v>6403755.4853892336</v>
      </c>
      <c r="V46" s="348">
        <f>_xlfn.XLOOKUP(V1,Sing20!$E1:$BL1,Sing20!$E11:$BL11,0,0)</f>
        <v>6723299.2079622885</v>
      </c>
      <c r="W46" s="348">
        <f>_xlfn.XLOOKUP(W1,Sing20!$E1:$BL1,Sing20!$E11:$BL11,0,0)</f>
        <v>7041245.211922477</v>
      </c>
      <c r="X46" s="348">
        <f>_xlfn.XLOOKUP(X1,Sing20!$E1:$BL1,Sing20!$E11:$BL11,0,0)</f>
        <v>7357601.4858628633</v>
      </c>
      <c r="Y46" s="348">
        <f>_xlfn.XLOOKUP(Y1,Sing20!$E1:$BL1,Sing20!$E11:$BL11,0,0)</f>
        <v>7672375.9784335503</v>
      </c>
      <c r="Z46" s="348">
        <f>_xlfn.XLOOKUP(Z1,Sing20!$E1:$BL1,Sing20!$E11:$BL11,0,0)</f>
        <v>7985576.5985413827</v>
      </c>
      <c r="AA46" s="348">
        <f>_xlfn.XLOOKUP(AA1,Sing20!$E1:$BL1,Sing20!$E11:$BL11,0,0)</f>
        <v>8297211.2155486746</v>
      </c>
      <c r="AB46" s="348">
        <f>_xlfn.XLOOKUP(AB1,Sing20!$E1:$BL1,Sing20!$E11:$BL11,0,0)</f>
        <v>8607287.6594709326</v>
      </c>
      <c r="AC46" s="348">
        <f>_xlfn.XLOOKUP(AC1,Sing20!$E1:$BL1,Sing20!$E11:$BL11,0,0)</f>
        <v>8915813.721173577</v>
      </c>
      <c r="AD46" s="348">
        <f>_xlfn.XLOOKUP(AD1,Sing20!$E1:$BL1,Sing20!$E11:$BL11,0,0)</f>
        <v>10370523.020442802</v>
      </c>
      <c r="AE46" s="348">
        <f>_xlfn.XLOOKUP(AE1,Sing20!$E1:$BL1,Sing20!$E11:$BL11,0,0)</f>
        <v>10713982.905340586</v>
      </c>
      <c r="AF46" s="348">
        <f>_xlfn.XLOOKUP(AF1,Sing20!$E1:$BL1,Sing20!$E11:$BL11,0,0)</f>
        <v>11055725.490813885</v>
      </c>
      <c r="AG46" s="348">
        <f>_xlfn.XLOOKUP(AG1,Sing20!$E1:$BL1,Sing20!$E11:$BL11,0,0)</f>
        <v>11395759.363359815</v>
      </c>
      <c r="AH46" s="348">
        <f>_xlfn.XLOOKUP(AH1,Sing20!$E1:$BL1,Sing20!$E11:$BL11,0,0)</f>
        <v>11734093.066543017</v>
      </c>
      <c r="AI46" s="348">
        <f>_xlfn.XLOOKUP(AI1,Sing20!$E1:$BL1,Sing20!$E11:$BL11,0,0)</f>
        <v>12070735.101210302</v>
      </c>
      <c r="AJ46" s="348">
        <f>_xlfn.XLOOKUP(AJ1,Sing20!$E1:$BL1,Sing20!$E11:$BL11,0,0)</f>
        <v>12405693.92570425</v>
      </c>
      <c r="AK46" s="348">
        <f>_xlfn.XLOOKUP(AK1,Sing20!$E1:$BL1,Sing20!$E11:$BL11,0,0)</f>
        <v>12738977.95607573</v>
      </c>
      <c r="AL46" s="348">
        <f>_xlfn.XLOOKUP(AL1,Sing20!$E1:$BL1,Sing20!$E11:$BL11,0,0)</f>
        <v>13070595.566295352</v>
      </c>
      <c r="AM46" s="348">
        <f>_xlfn.XLOOKUP(AM1,Sing20!$E1:$BL1,Sing20!$E11:$BL11,0,0)</f>
        <v>13400555.088463873</v>
      </c>
      <c r="AN46" s="348">
        <f>_xlfn.XLOOKUP(AN1,Sing20!$E1:$BL1,Sing20!$E11:$BL11,0,0)</f>
        <v>13728864.813021554</v>
      </c>
      <c r="AO46" s="348">
        <f>_xlfn.XLOOKUP(AO1,Sing20!$E1:$BL1,Sing20!$E11:$BL11,0,0)</f>
        <v>14055532.988956446</v>
      </c>
      <c r="AP46" s="348">
        <f>_xlfn.XLOOKUP(AP1,Sing20!$E1:$BL1,Sing20!$E11:$BL11,0,0)</f>
        <v>15972093.116787657</v>
      </c>
      <c r="AQ46" s="348">
        <f>_xlfn.XLOOKUP(AQ1,Sing20!$E1:$BL1,Sing20!$E11:$BL11,0,0)</f>
        <v>16331295.151203718</v>
      </c>
      <c r="AR46" s="348">
        <f>_xlfn.XLOOKUP(AR1,Sing20!$E1:$BL1,Sing20!$E11:$BL11,0,0)</f>
        <v>16688701.175447701</v>
      </c>
      <c r="AS46" s="348">
        <f>_xlfn.XLOOKUP(AS1,Sing20!$E1:$BL1,Sing20!$E11:$BL11,0,0)</f>
        <v>17044320.169570461</v>
      </c>
      <c r="AT46" s="348">
        <f>_xlfn.XLOOKUP(AT1,Sing20!$E1:$BL1,Sing20!$E11:$BL11,0,0)</f>
        <v>17398161.068722613</v>
      </c>
      <c r="AU46" s="348">
        <f>_xlfn.XLOOKUP(AU1,Sing20!$E1:$BL1,Sing20!$E11:$BL11,0,0)</f>
        <v>17750232.763378996</v>
      </c>
      <c r="AV46" s="348">
        <f>_xlfn.XLOOKUP(AV1,Sing20!$E1:$BL1,Sing20!$E11:$BL11,0,0)</f>
        <v>18100544.099562105</v>
      </c>
      <c r="AW46" s="348">
        <f>_xlfn.XLOOKUP(AW1,Sing20!$E1:$BL1,Sing20!$E11:$BL11,0,0)</f>
        <v>18449103.879064292</v>
      </c>
      <c r="AX46" s="348">
        <f>_xlfn.XLOOKUP(AX1,Sing20!$E1:$BL1,Sing20!$E11:$BL11,0,0)</f>
        <v>18795920.85966897</v>
      </c>
      <c r="AY46" s="348">
        <f>_xlfn.XLOOKUP(AY1,Sing20!$E1:$BL1,Sing20!$E11:$BL11,0,0)</f>
        <v>19141003.755370624</v>
      </c>
      <c r="AZ46" s="348">
        <f>_xlfn.XLOOKUP(AZ1,Sing20!$E1:$BL1,Sing20!$E11:$BL11,0,0)</f>
        <v>19484361.236593772</v>
      </c>
      <c r="BA46" s="348">
        <f>_xlfn.XLOOKUP(BA1,Sing20!$E1:$BL1,Sing20!$E11:$BL11,0,0)</f>
        <v>19826001.930410802</v>
      </c>
      <c r="BB46" s="348">
        <f>_xlfn.XLOOKUP(BB1,Sing20!$E1:$BL1,Sing20!$E11:$BL11,0,0)</f>
        <v>22175351.373716906</v>
      </c>
      <c r="BC46" s="348">
        <f>_xlfn.XLOOKUP(BC1,Sing20!$E1:$BL1,Sing20!$E11:$BL11,0,0)</f>
        <v>22547287.116848323</v>
      </c>
      <c r="BD46" s="348">
        <f>_xlfn.XLOOKUP(BD1,Sing20!$E1:$BL1,Sing20!$E11:$BL11,0,0)</f>
        <v>22917363.181264084</v>
      </c>
      <c r="BE46" s="348">
        <f>_xlfn.XLOOKUP(BE1,Sing20!$E1:$BL1,Sing20!$E11:$BL11,0,0)</f>
        <v>23285588.865357764</v>
      </c>
      <c r="BF46" s="348">
        <f>_xlfn.XLOOKUP(BF1,Sing20!$E1:$BL1,Sing20!$E11:$BL11,0,0)</f>
        <v>23651973.421030976</v>
      </c>
      <c r="BG46" s="348">
        <f>_xlfn.XLOOKUP(BG1,Sing20!$E1:$BL1,Sing20!$E11:$BL11,0,0)</f>
        <v>24016526.053925823</v>
      </c>
      <c r="BH46" s="348">
        <f>_xlfn.XLOOKUP(BH1,Sing20!$E1:$BL1,Sing20!$E11:$BL11,0,0)</f>
        <v>24379255.923656192</v>
      </c>
      <c r="BI46" s="348">
        <f>_xlfn.XLOOKUP(BI1,Sing20!$E1:$BL1,Sing20!$E11:$BL11,0,0)</f>
        <v>24740172.14403791</v>
      </c>
      <c r="BJ46" s="348">
        <f>_xlfn.XLOOKUP(BJ1,Sing20!$E1:$BL1,Sing20!$E11:$BL11,0,0)</f>
        <v>25099283.783317719</v>
      </c>
      <c r="BK46" s="348">
        <f>_xlfn.XLOOKUP(BK1,Sing20!$E1:$BL1,Sing20!$E11:$BL11,0,0)</f>
        <v>25456599.864401132</v>
      </c>
      <c r="BL46" s="348">
        <f>_xlfn.XLOOKUP(BL1,Sing20!$E1:$BL1,Sing20!$E11:$BL11,0,0)</f>
        <v>25812129.365079124</v>
      </c>
      <c r="BM46" s="348">
        <f>_xlfn.XLOOKUP(BM1,Sing20!$E1:$BL1,Sing20!$E11:$BL11,0,0)</f>
        <v>26165881.218253728</v>
      </c>
      <c r="BN46" s="348">
        <f>_xlfn.XLOOKUP(BN1,Sing20!$E1:$BL1,Sing20!$E11:$BL11,0,0)</f>
        <v>26517864.312162455</v>
      </c>
      <c r="BO46" s="348">
        <f>_xlfn.XLOOKUP(BO1,Sing20!$E1:$BL1,Sing20!$E11:$BL11,0,0)</f>
        <v>0</v>
      </c>
      <c r="BP46" s="348">
        <f>_xlfn.XLOOKUP(BP1,Sing20!$E1:$BL1,Sing20!$E11:$BL11,0,0)</f>
        <v>0</v>
      </c>
      <c r="BQ46" s="348">
        <f>_xlfn.XLOOKUP(BQ1,Sing20!$E1:$BL1,Sing20!$E11:$BL11,0,0)</f>
        <v>0</v>
      </c>
      <c r="BR46" s="348">
        <f>_xlfn.XLOOKUP(BR1,Sing20!$E1:$BL1,Sing20!$E11:$BL11,0,0)</f>
        <v>0</v>
      </c>
      <c r="BS46" s="348">
        <f>_xlfn.XLOOKUP(BS1,Sing20!$E1:$BL1,Sing20!$E11:$BL11,0,0)</f>
        <v>0</v>
      </c>
      <c r="BT46" s="348">
        <f>_xlfn.XLOOKUP(BT1,Sing20!$E1:$BL1,Sing20!$E11:$BL11,0,0)</f>
        <v>0</v>
      </c>
      <c r="BU46" s="348">
        <f>_xlfn.XLOOKUP(BU1,Sing20!$E1:$BL1,Sing20!$E11:$BL11,0,0)</f>
        <v>0</v>
      </c>
      <c r="BV46" s="348">
        <f>_xlfn.XLOOKUP(BV1,Sing20!$E1:$BL1,Sing20!$E11:$BL11,0,0)</f>
        <v>0</v>
      </c>
      <c r="BW46" s="348">
        <f>_xlfn.XLOOKUP(BW1,Sing20!$E1:$BL1,Sing20!$E11:$BL11,0,0)</f>
        <v>0</v>
      </c>
      <c r="BX46" s="348">
        <f>_xlfn.XLOOKUP(BX1,Sing20!$E1:$BL1,Sing20!$E11:$BL11,0,0)</f>
        <v>0</v>
      </c>
      <c r="BY46" s="348">
        <f>_xlfn.XLOOKUP(BY1,Sing20!$E1:$BL1,Sing20!$E11:$BL11,0,0)</f>
        <v>0</v>
      </c>
      <c r="BZ46" s="348">
        <f>_xlfn.XLOOKUP(BZ1,Sing20!$E1:$BL1,Sing20!$E11:$BL11,0,0)</f>
        <v>0</v>
      </c>
      <c r="CA46" s="348">
        <f>_xlfn.XLOOKUP(CA1,Sing20!$E1:$BL1,Sing20!$E11:$BL11,0,0)</f>
        <v>0</v>
      </c>
      <c r="CB46" s="348">
        <f>_xlfn.XLOOKUP(CB1,Sing20!$E1:$BL1,Sing20!$E11:$BL11,0,0)</f>
        <v>0</v>
      </c>
      <c r="CC46" s="348">
        <f>_xlfn.XLOOKUP(CC1,Sing20!$E1:$BL1,Sing20!$E11:$BL11,0,0)</f>
        <v>0</v>
      </c>
      <c r="CD46" s="348">
        <f>_xlfn.XLOOKUP(CD1,Sing20!$E1:$BL1,Sing20!$E11:$BL11,0,0)</f>
        <v>0</v>
      </c>
      <c r="CE46" s="383">
        <f>_xlfn.XLOOKUP(CE1,Sing20!$E1:$BL1,Sing20!$E11:$BL11,0,0)</f>
        <v>0</v>
      </c>
      <c r="CF46" s="383">
        <f>Sing20!CE11</f>
        <v>0</v>
      </c>
      <c r="CG46" s="383">
        <f>Sing20!CF11</f>
        <v>0</v>
      </c>
      <c r="CH46" s="383">
        <f>Sing20!CG11</f>
        <v>0</v>
      </c>
      <c r="CI46" s="383">
        <f>Sing20!CH11</f>
        <v>0</v>
      </c>
      <c r="CJ46" s="383">
        <f>Sing20!CI11</f>
        <v>0</v>
      </c>
      <c r="CK46" s="383">
        <f>Sing20!CJ11</f>
        <v>0</v>
      </c>
      <c r="CL46" s="383">
        <f>Sing20!CK11</f>
        <v>0</v>
      </c>
      <c r="CM46" s="383">
        <f>Sing20!CL11</f>
        <v>0</v>
      </c>
      <c r="CN46" s="383">
        <f>Sing20!CM11</f>
        <v>0</v>
      </c>
      <c r="CO46" s="383">
        <f>Sing20!CN11</f>
        <v>0</v>
      </c>
      <c r="CP46" s="383">
        <f>Sing20!CO11</f>
        <v>0</v>
      </c>
      <c r="CQ46" s="383">
        <f>Sing20!CP11</f>
        <v>0</v>
      </c>
      <c r="CR46" s="383">
        <f>Sing20!CQ11</f>
        <v>0</v>
      </c>
      <c r="CS46" s="383">
        <f>Sing20!CR11</f>
        <v>0</v>
      </c>
      <c r="CT46" s="383">
        <f>Sing20!CS11</f>
        <v>0</v>
      </c>
      <c r="CU46" s="383">
        <f>Sing20!CT11</f>
        <v>0</v>
      </c>
      <c r="CV46" s="383">
        <f>Sing20!CU11</f>
        <v>0</v>
      </c>
      <c r="CW46" s="383">
        <f>Sing20!CV11</f>
        <v>0</v>
      </c>
      <c r="CX46" s="383">
        <f>Sing20!CW11</f>
        <v>0</v>
      </c>
      <c r="CY46" s="383">
        <f>Sing20!CX11</f>
        <v>0</v>
      </c>
      <c r="CZ46" s="383">
        <f>Sing20!CY11</f>
        <v>0</v>
      </c>
      <c r="DA46" s="383">
        <f>Sing20!CZ11</f>
        <v>0</v>
      </c>
      <c r="DB46" s="383">
        <f>Sing20!DA11</f>
        <v>0</v>
      </c>
      <c r="DC46" s="383">
        <f>Sing20!DB11</f>
        <v>0</v>
      </c>
      <c r="DD46" s="383">
        <f>Sing20!DC11</f>
        <v>0</v>
      </c>
      <c r="DE46" s="383">
        <f>Sing20!DD11</f>
        <v>0</v>
      </c>
      <c r="DF46" s="383">
        <f>Sing20!DE11</f>
        <v>0</v>
      </c>
      <c r="DG46" s="383">
        <f>Sing20!DF11</f>
        <v>0</v>
      </c>
      <c r="DH46" s="383">
        <f>Sing20!DG11</f>
        <v>0</v>
      </c>
      <c r="DI46" s="383">
        <f>Sing20!DH11</f>
        <v>0</v>
      </c>
      <c r="DJ46" s="383">
        <f>Sing20!DI11</f>
        <v>0</v>
      </c>
      <c r="DK46" s="383">
        <f>Sing20!DJ11</f>
        <v>0</v>
      </c>
      <c r="DL46" s="383">
        <f>Sing20!DK11</f>
        <v>0</v>
      </c>
    </row>
    <row r="47" spans="2:116" x14ac:dyDescent="0.2">
      <c r="B47" s="101" t="s">
        <v>133</v>
      </c>
      <c r="C47" s="91"/>
      <c r="D47" s="91"/>
      <c r="E47" s="360"/>
      <c r="F47" s="349">
        <f>_xlfn.XLOOKUP(F1,Sing25!$E1:$BL1,Sing25!$E11:$BL11,0,0)</f>
        <v>0</v>
      </c>
      <c r="G47" s="349">
        <f>_xlfn.XLOOKUP(G1,Sing25!$E1:$BL1,Sing25!$E11:$BL11,0,0)</f>
        <v>923437.49999999988</v>
      </c>
      <c r="H47" s="349">
        <f>_xlfn.XLOOKUP(H1,Sing25!$E1:$BL1,Sing25!$E11:$BL11,0,0)</f>
        <v>1103507.8125</v>
      </c>
      <c r="I47" s="349">
        <f>_xlfn.XLOOKUP(I1,Sing25!$E1:$BL1,Sing25!$E11:$BL11,0,0)</f>
        <v>1282677.7734375</v>
      </c>
      <c r="J47" s="349">
        <f>_xlfn.XLOOKUP(J1,Sing25!$E1:$BL1,Sing25!$E11:$BL11,0,0)</f>
        <v>1460951.8845703125</v>
      </c>
      <c r="K47" s="349">
        <f>_xlfn.XLOOKUP(K1,Sing25!$E1:$BL1,Sing25!$E11:$BL11,0,0)</f>
        <v>1638334.6251474612</v>
      </c>
      <c r="L47" s="349">
        <f>_xlfn.XLOOKUP(L1,Sing25!$E1:$BL1,Sing25!$E11:$BL11,0,0)</f>
        <v>1814830.4520217236</v>
      </c>
      <c r="M47" s="349">
        <f>_xlfn.XLOOKUP(M1,Sing25!$E1:$BL1,Sing25!$E11:$BL11,0,0)</f>
        <v>1990443.799761615</v>
      </c>
      <c r="N47" s="349">
        <f>_xlfn.XLOOKUP(N1,Sing25!$E1:$BL1,Sing25!$E11:$BL11,0,0)</f>
        <v>2165179.0807628068</v>
      </c>
      <c r="O47" s="349">
        <f>_xlfn.XLOOKUP(O1,Sing25!$E1:$BL1,Sing25!$E11:$BL11,0,0)</f>
        <v>2339040.6853589928</v>
      </c>
      <c r="P47" s="349">
        <f>_xlfn.XLOOKUP(P1,Sing25!$E1:$BL1,Sing25!$E11:$BL11,0,0)</f>
        <v>2512032.9819321977</v>
      </c>
      <c r="Q47" s="349">
        <f>_xlfn.XLOOKUP(Q1,Sing25!$E1:$BL1,Sing25!$E11:$BL11,0,0)</f>
        <v>2684160.3170225373</v>
      </c>
      <c r="R47" s="349">
        <f>_xlfn.XLOOKUP(R1,Sing25!$E1:$BL1,Sing25!$E11:$BL11,0,0)</f>
        <v>3261274.5100173634</v>
      </c>
      <c r="S47" s="349">
        <f>_xlfn.XLOOKUP(S1,Sing25!$E1:$BL1,Sing25!$E11:$BL11,0,0)</f>
        <v>3455905.6374672768</v>
      </c>
      <c r="T47" s="349">
        <f>_xlfn.XLOOKUP(T1,Sing25!$E1:$BL1,Sing25!$E11:$BL11,0,0)</f>
        <v>3649563.6092799399</v>
      </c>
      <c r="U47" s="349">
        <f>_xlfn.XLOOKUP(U1,Sing25!$E1:$BL1,Sing25!$E11:$BL11,0,0)</f>
        <v>3842253.2912335405</v>
      </c>
      <c r="V47" s="349">
        <f>_xlfn.XLOOKUP(V1,Sing25!$E1:$BL1,Sing25!$E11:$BL11,0,0)</f>
        <v>4033979.5247773733</v>
      </c>
      <c r="W47" s="349">
        <f>_xlfn.XLOOKUP(W1,Sing25!$E1:$BL1,Sing25!$E11:$BL11,0,0)</f>
        <v>4224747.127153486</v>
      </c>
      <c r="X47" s="349">
        <f>_xlfn.XLOOKUP(X1,Sing25!$E1:$BL1,Sing25!$E11:$BL11,0,0)</f>
        <v>4414560.8915177183</v>
      </c>
      <c r="Y47" s="349">
        <f>_xlfn.XLOOKUP(Y1,Sing25!$E1:$BL1,Sing25!$E11:$BL11,0,0)</f>
        <v>4603425.5870601302</v>
      </c>
      <c r="Z47" s="349">
        <f>_xlfn.XLOOKUP(Z1,Sing25!$E1:$BL1,Sing25!$E11:$BL11,0,0)</f>
        <v>4791345.9591248287</v>
      </c>
      <c r="AA47" s="349">
        <f>_xlfn.XLOOKUP(AA1,Sing25!$E1:$BL1,Sing25!$E11:$BL11,0,0)</f>
        <v>4978326.7293292051</v>
      </c>
      <c r="AB47" s="349">
        <f>_xlfn.XLOOKUP(AB1,Sing25!$E1:$BL1,Sing25!$E11:$BL11,0,0)</f>
        <v>5164372.5956825595</v>
      </c>
      <c r="AC47" s="349">
        <f>_xlfn.XLOOKUP(AC1,Sing25!$E1:$BL1,Sing25!$E11:$BL11,0,0)</f>
        <v>5349488.2327041468</v>
      </c>
      <c r="AD47" s="349">
        <f>_xlfn.XLOOKUP(AD1,Sing25!$E1:$BL1,Sing25!$E11:$BL11,0,0)</f>
        <v>6222313.8122656811</v>
      </c>
      <c r="AE47" s="349">
        <f>_xlfn.XLOOKUP(AE1,Sing25!$E1:$BL1,Sing25!$E11:$BL11,0,0)</f>
        <v>6428389.7432043515</v>
      </c>
      <c r="AF47" s="349">
        <f>_xlfn.XLOOKUP(AF1,Sing25!$E1:$BL1,Sing25!$E11:$BL11,0,0)</f>
        <v>6633435.2944883304</v>
      </c>
      <c r="AG47" s="349">
        <f>_xlfn.XLOOKUP(AG1,Sing25!$E1:$BL1,Sing25!$E11:$BL11,0,0)</f>
        <v>6837455.6180158881</v>
      </c>
      <c r="AH47" s="349">
        <f>_xlfn.XLOOKUP(AH1,Sing25!$E1:$BL1,Sing25!$E11:$BL11,0,0)</f>
        <v>7040455.8399258098</v>
      </c>
      <c r="AI47" s="349">
        <f>_xlfn.XLOOKUP(AI1,Sing25!$E1:$BL1,Sing25!$E11:$BL11,0,0)</f>
        <v>7242441.0607261807</v>
      </c>
      <c r="AJ47" s="349">
        <f>_xlfn.XLOOKUP(AJ1,Sing25!$E1:$BL1,Sing25!$E11:$BL11,0,0)</f>
        <v>7443416.3554225499</v>
      </c>
      <c r="AK47" s="349">
        <f>_xlfn.XLOOKUP(AK1,Sing25!$E1:$BL1,Sing25!$E11:$BL11,0,0)</f>
        <v>7643386.7736454373</v>
      </c>
      <c r="AL47" s="349">
        <f>_xlfn.XLOOKUP(AL1,Sing25!$E1:$BL1,Sing25!$E11:$BL11,0,0)</f>
        <v>7842357.3397772107</v>
      </c>
      <c r="AM47" s="349">
        <f>_xlfn.XLOOKUP(AM1,Sing25!$E1:$BL1,Sing25!$E11:$BL11,0,0)</f>
        <v>8040333.0530783245</v>
      </c>
      <c r="AN47" s="349">
        <f>_xlfn.XLOOKUP(AN1,Sing25!$E1:$BL1,Sing25!$E11:$BL11,0,0)</f>
        <v>8237318.887812933</v>
      </c>
      <c r="AO47" s="349">
        <f>_xlfn.XLOOKUP(AO1,Sing25!$E1:$BL1,Sing25!$E11:$BL11,0,0)</f>
        <v>8433319.7933738679</v>
      </c>
      <c r="AP47" s="349">
        <f>_xlfn.XLOOKUP(AP1,Sing25!$E1:$BL1,Sing25!$E11:$BL11,0,0)</f>
        <v>9583255.8700725939</v>
      </c>
      <c r="AQ47" s="349">
        <f>_xlfn.XLOOKUP(AQ1,Sing25!$E1:$BL1,Sing25!$E11:$BL11,0,0)</f>
        <v>9798777.0907222312</v>
      </c>
      <c r="AR47" s="349">
        <f>_xlfn.XLOOKUP(AR1,Sing25!$E1:$BL1,Sing25!$E11:$BL11,0,0)</f>
        <v>10013220.705268621</v>
      </c>
      <c r="AS47" s="349">
        <f>_xlfn.XLOOKUP(AS1,Sing25!$E1:$BL1,Sing25!$E11:$BL11,0,0)</f>
        <v>10226592.101742277</v>
      </c>
      <c r="AT47" s="349">
        <f>_xlfn.XLOOKUP(AT1,Sing25!$E1:$BL1,Sing25!$E11:$BL11,0,0)</f>
        <v>10438896.641233567</v>
      </c>
      <c r="AU47" s="349">
        <f>_xlfn.XLOOKUP(AU1,Sing25!$E1:$BL1,Sing25!$E11:$BL11,0,0)</f>
        <v>10650139.658027397</v>
      </c>
      <c r="AV47" s="349">
        <f>_xlfn.XLOOKUP(AV1,Sing25!$E1:$BL1,Sing25!$E11:$BL11,0,0)</f>
        <v>10860326.459737262</v>
      </c>
      <c r="AW47" s="349">
        <f>_xlfn.XLOOKUP(AW1,Sing25!$E1:$BL1,Sing25!$E11:$BL11,0,0)</f>
        <v>11069462.327438576</v>
      </c>
      <c r="AX47" s="349">
        <f>_xlfn.XLOOKUP(AX1,Sing25!$E1:$BL1,Sing25!$E11:$BL11,0,0)</f>
        <v>11277552.515801381</v>
      </c>
      <c r="AY47" s="349">
        <f>_xlfn.XLOOKUP(AY1,Sing25!$E1:$BL1,Sing25!$E11:$BL11,0,0)</f>
        <v>11484602.253222376</v>
      </c>
      <c r="AZ47" s="349">
        <f>_xlfn.XLOOKUP(AZ1,Sing25!$E1:$BL1,Sing25!$E11:$BL11,0,0)</f>
        <v>11690616.741956262</v>
      </c>
      <c r="BA47" s="349">
        <f>_xlfn.XLOOKUP(BA1,Sing25!$E1:$BL1,Sing25!$E11:$BL11,0,0)</f>
        <v>11895601.15824648</v>
      </c>
      <c r="BB47" s="349">
        <f>_xlfn.XLOOKUP(BB1,Sing25!$E1:$BL1,Sing25!$E11:$BL11,0,0)</f>
        <v>13305210.824230144</v>
      </c>
      <c r="BC47" s="349">
        <f>_xlfn.XLOOKUP(BC1,Sing25!$E1:$BL1,Sing25!$E11:$BL11,0,0)</f>
        <v>13528372.270108994</v>
      </c>
      <c r="BD47" s="349">
        <f>_xlfn.XLOOKUP(BD1,Sing25!$E1:$BL1,Sing25!$E11:$BL11,0,0)</f>
        <v>13750417.908758448</v>
      </c>
      <c r="BE47" s="349">
        <f>_xlfn.XLOOKUP(BE1,Sing25!$E1:$BL1,Sing25!$E11:$BL11,0,0)</f>
        <v>13971353.319214657</v>
      </c>
      <c r="BF47" s="349">
        <f>_xlfn.XLOOKUP(BF1,Sing25!$E1:$BL1,Sing25!$E11:$BL11,0,0)</f>
        <v>14191184.052618587</v>
      </c>
      <c r="BG47" s="349">
        <f>_xlfn.XLOOKUP(BG1,Sing25!$E1:$BL1,Sing25!$E11:$BL11,0,0)</f>
        <v>14409915.632355493</v>
      </c>
      <c r="BH47" s="349">
        <f>_xlfn.XLOOKUP(BH1,Sing25!$E1:$BL1,Sing25!$E11:$BL11,0,0)</f>
        <v>14627553.554193715</v>
      </c>
      <c r="BI47" s="349">
        <f>_xlfn.XLOOKUP(BI1,Sing25!$E1:$BL1,Sing25!$E11:$BL11,0,0)</f>
        <v>14844103.286422746</v>
      </c>
      <c r="BJ47" s="349">
        <f>_xlfn.XLOOKUP(BJ1,Sing25!$E1:$BL1,Sing25!$E11:$BL11,0,0)</f>
        <v>15059570.269990632</v>
      </c>
      <c r="BK47" s="349">
        <f>_xlfn.XLOOKUP(BK1,Sing25!$E1:$BL1,Sing25!$E11:$BL11,0,0)</f>
        <v>15273959.918640677</v>
      </c>
      <c r="BL47" s="349">
        <f>_xlfn.XLOOKUP(BL1,Sing25!$E1:$BL1,Sing25!$E11:$BL11,0,0)</f>
        <v>15487277.619047474</v>
      </c>
      <c r="BM47" s="349">
        <f>_xlfn.XLOOKUP(BM1,Sing25!$E1:$BL1,Sing25!$E11:$BL11,0,0)</f>
        <v>15699528.730952235</v>
      </c>
      <c r="BN47" s="349">
        <f>_xlfn.XLOOKUP(BN1,Sing25!$E1:$BL1,Sing25!$E11:$BL11,0,0)</f>
        <v>15910718.587297471</v>
      </c>
      <c r="BO47" s="349">
        <f>_xlfn.XLOOKUP(BO1,Sing25!$E1:$BL1,Sing25!$E11:$BL11,0,0)</f>
        <v>0</v>
      </c>
      <c r="BP47" s="349">
        <f>_xlfn.XLOOKUP(BP1,Sing25!$E1:$BL1,Sing25!$E11:$BL11,0,0)</f>
        <v>0</v>
      </c>
      <c r="BQ47" s="349">
        <f>_xlfn.XLOOKUP(BQ1,Sing25!$E1:$BL1,Sing25!$E11:$BL11,0,0)</f>
        <v>0</v>
      </c>
      <c r="BR47" s="349">
        <f>_xlfn.XLOOKUP(BR1,Sing25!$E1:$BL1,Sing25!$E11:$BL11,0,0)</f>
        <v>0</v>
      </c>
      <c r="BS47" s="349">
        <f>_xlfn.XLOOKUP(BS1,Sing25!$E1:$BL1,Sing25!$E11:$BL11,0,0)</f>
        <v>0</v>
      </c>
      <c r="BT47" s="349">
        <f>_xlfn.XLOOKUP(BT1,Sing25!$E1:$BL1,Sing25!$E11:$BL11,0,0)</f>
        <v>0</v>
      </c>
      <c r="BU47" s="349">
        <f>_xlfn.XLOOKUP(BU1,Sing25!$E1:$BL1,Sing25!$E11:$BL11,0,0)</f>
        <v>0</v>
      </c>
      <c r="BV47" s="349">
        <f>_xlfn.XLOOKUP(BV1,Sing25!$E1:$BL1,Sing25!$E11:$BL11,0,0)</f>
        <v>0</v>
      </c>
      <c r="BW47" s="349">
        <f>_xlfn.XLOOKUP(BW1,Sing25!$E1:$BL1,Sing25!$E11:$BL11,0,0)</f>
        <v>0</v>
      </c>
      <c r="BX47" s="349">
        <f>_xlfn.XLOOKUP(BX1,Sing25!$E1:$BL1,Sing25!$E11:$BL11,0,0)</f>
        <v>0</v>
      </c>
      <c r="BY47" s="349">
        <f>_xlfn.XLOOKUP(BY1,Sing25!$E1:$BL1,Sing25!$E11:$BL11,0,0)</f>
        <v>0</v>
      </c>
      <c r="BZ47" s="349">
        <f>_xlfn.XLOOKUP(BZ1,Sing25!$E1:$BL1,Sing25!$E11:$BL11,0,0)</f>
        <v>0</v>
      </c>
      <c r="CA47" s="349">
        <f>_xlfn.XLOOKUP(CA1,Sing25!$E1:$BL1,Sing25!$E11:$BL11,0,0)</f>
        <v>0</v>
      </c>
      <c r="CB47" s="349">
        <f>_xlfn.XLOOKUP(CB1,Sing25!$E1:$BL1,Sing25!$E11:$BL11,0,0)</f>
        <v>0</v>
      </c>
      <c r="CC47" s="349">
        <f>_xlfn.XLOOKUP(CC1,Sing25!$E1:$BL1,Sing25!$E11:$BL11,0,0)</f>
        <v>0</v>
      </c>
      <c r="CD47" s="349">
        <f>_xlfn.XLOOKUP(CD1,Sing25!$E1:$BL1,Sing25!$E11:$BL11,0,0)</f>
        <v>0</v>
      </c>
      <c r="CE47" s="384">
        <f>_xlfn.XLOOKUP(CE1,Sing25!$E1:$BL1,Sing25!$E11:$BL11,0,0)</f>
        <v>0</v>
      </c>
      <c r="CF47" s="384">
        <f>Sing25!CE11</f>
        <v>0</v>
      </c>
      <c r="CG47" s="384">
        <f>Sing25!CF11</f>
        <v>0</v>
      </c>
      <c r="CH47" s="384">
        <f>Sing25!CG11</f>
        <v>0</v>
      </c>
      <c r="CI47" s="384">
        <f>Sing25!CH11</f>
        <v>0</v>
      </c>
      <c r="CJ47" s="384">
        <f>Sing25!CI11</f>
        <v>0</v>
      </c>
      <c r="CK47" s="384">
        <f>Sing25!CJ11</f>
        <v>0</v>
      </c>
      <c r="CL47" s="384">
        <f>Sing25!CK11</f>
        <v>0</v>
      </c>
      <c r="CM47" s="384">
        <f>Sing25!CL11</f>
        <v>0</v>
      </c>
      <c r="CN47" s="384">
        <f>Sing25!CM11</f>
        <v>0</v>
      </c>
      <c r="CO47" s="384">
        <f>Sing25!CN11</f>
        <v>0</v>
      </c>
      <c r="CP47" s="384">
        <f>Sing25!CO11</f>
        <v>0</v>
      </c>
      <c r="CQ47" s="384">
        <f>Sing25!CP11</f>
        <v>0</v>
      </c>
      <c r="CR47" s="384">
        <f>Sing25!CQ11</f>
        <v>0</v>
      </c>
      <c r="CS47" s="384">
        <f>Sing25!CR11</f>
        <v>0</v>
      </c>
      <c r="CT47" s="384">
        <f>Sing25!CS11</f>
        <v>0</v>
      </c>
      <c r="CU47" s="384">
        <f>Sing25!CT11</f>
        <v>0</v>
      </c>
      <c r="CV47" s="384">
        <f>Sing25!CU11</f>
        <v>0</v>
      </c>
      <c r="CW47" s="384">
        <f>Sing25!CV11</f>
        <v>0</v>
      </c>
      <c r="CX47" s="384">
        <f>Sing25!CW11</f>
        <v>0</v>
      </c>
      <c r="CY47" s="384">
        <f>Sing25!CX11</f>
        <v>0</v>
      </c>
      <c r="CZ47" s="384">
        <f>Sing25!CY11</f>
        <v>0</v>
      </c>
      <c r="DA47" s="384">
        <f>Sing25!CZ11</f>
        <v>0</v>
      </c>
      <c r="DB47" s="384">
        <f>Sing25!DA11</f>
        <v>0</v>
      </c>
      <c r="DC47" s="384">
        <f>Sing25!DB11</f>
        <v>0</v>
      </c>
      <c r="DD47" s="384">
        <f>Sing25!DC11</f>
        <v>0</v>
      </c>
      <c r="DE47" s="384">
        <f>Sing25!DD11</f>
        <v>0</v>
      </c>
      <c r="DF47" s="384">
        <f>Sing25!DE11</f>
        <v>0</v>
      </c>
      <c r="DG47" s="384">
        <f>Sing25!DF11</f>
        <v>0</v>
      </c>
      <c r="DH47" s="384">
        <f>Sing25!DG11</f>
        <v>0</v>
      </c>
      <c r="DI47" s="384">
        <f>Sing25!DH11</f>
        <v>0</v>
      </c>
      <c r="DJ47" s="384">
        <f>Sing25!DI11</f>
        <v>0</v>
      </c>
      <c r="DK47" s="384">
        <f>Sing25!DJ11</f>
        <v>0</v>
      </c>
      <c r="DL47" s="384">
        <f>Sing25!DK11</f>
        <v>0</v>
      </c>
    </row>
    <row r="48" spans="2:116" x14ac:dyDescent="0.2">
      <c r="BN48" s="371"/>
      <c r="BO48" s="371"/>
      <c r="BP48" s="371"/>
      <c r="BQ48" s="371"/>
      <c r="BR48" s="371"/>
      <c r="BS48" s="371"/>
      <c r="BT48" s="371"/>
      <c r="BU48" s="371"/>
      <c r="BV48" s="371"/>
      <c r="BW48" s="371"/>
      <c r="BX48" s="371"/>
      <c r="BY48" s="371"/>
      <c r="BZ48" s="371"/>
      <c r="CA48" s="371"/>
      <c r="CB48" s="371"/>
      <c r="CC48" s="371"/>
      <c r="CD48" s="371"/>
      <c r="CE48" s="371"/>
      <c r="CF48" s="371"/>
      <c r="CG48" s="371"/>
      <c r="CH48" s="371"/>
      <c r="CI48" s="371"/>
      <c r="CJ48" s="371"/>
      <c r="CK48" s="371"/>
      <c r="CL48" s="371"/>
      <c r="CM48" s="371"/>
      <c r="CN48" s="371"/>
      <c r="CO48" s="371"/>
      <c r="CP48" s="371"/>
      <c r="CQ48" s="371"/>
      <c r="CR48" s="371"/>
      <c r="CS48" s="371"/>
      <c r="CT48" s="371"/>
      <c r="CU48" s="371"/>
      <c r="CV48" s="371"/>
      <c r="CW48" s="371"/>
      <c r="CX48" s="371"/>
      <c r="CY48" s="371"/>
      <c r="CZ48" s="371"/>
      <c r="DA48" s="371"/>
      <c r="DB48" s="371"/>
      <c r="DC48" s="371"/>
      <c r="DD48" s="371"/>
      <c r="DE48" s="371"/>
      <c r="DF48" s="371"/>
      <c r="DG48" s="371"/>
      <c r="DH48" s="371"/>
      <c r="DI48" s="371"/>
      <c r="DJ48" s="371"/>
      <c r="DK48" s="371"/>
      <c r="DL48" s="371"/>
    </row>
    <row r="49" spans="2:116" x14ac:dyDescent="0.2"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CH49" s="350"/>
      <c r="CI49" s="350"/>
      <c r="CJ49" s="350"/>
      <c r="CK49" s="350"/>
      <c r="CL49" s="350"/>
      <c r="CM49" s="350"/>
      <c r="CN49" s="350"/>
      <c r="CO49" s="350"/>
      <c r="CP49" s="350"/>
      <c r="CQ49" s="350"/>
      <c r="CR49" s="350"/>
      <c r="CS49" s="350"/>
      <c r="CT49" s="350"/>
      <c r="CU49" s="350"/>
      <c r="CV49" s="350"/>
      <c r="CW49" s="350"/>
      <c r="CX49" s="350"/>
      <c r="CY49" s="350"/>
      <c r="CZ49" s="350"/>
      <c r="DA49" s="350"/>
      <c r="DB49" s="350"/>
      <c r="DC49" s="350"/>
      <c r="DD49" s="350"/>
      <c r="DE49" s="350"/>
      <c r="DF49" s="350"/>
      <c r="DG49" s="350"/>
      <c r="DH49" s="350"/>
      <c r="DI49" s="350"/>
      <c r="DJ49" s="350"/>
      <c r="DK49" s="350"/>
      <c r="DL49" s="350"/>
    </row>
    <row r="50" spans="2:116" x14ac:dyDescent="0.2">
      <c r="B50" s="104" t="s">
        <v>88</v>
      </c>
      <c r="C50" s="88"/>
      <c r="D50" s="88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  <c r="AX50" s="354"/>
      <c r="AY50" s="354"/>
      <c r="AZ50" s="354"/>
      <c r="BA50" s="354"/>
      <c r="BB50" s="354"/>
      <c r="BC50" s="354"/>
      <c r="BD50" s="354"/>
      <c r="BE50" s="354"/>
      <c r="BF50" s="354"/>
      <c r="BG50" s="354"/>
      <c r="BH50" s="354"/>
      <c r="BI50" s="354"/>
      <c r="BJ50" s="354"/>
      <c r="BK50" s="354"/>
      <c r="BL50" s="354"/>
      <c r="BM50" s="385"/>
      <c r="BN50" s="385"/>
      <c r="BO50" s="385"/>
      <c r="BP50" s="385"/>
      <c r="BQ50" s="385"/>
      <c r="BR50" s="385"/>
      <c r="BS50" s="385"/>
      <c r="BT50" s="385"/>
      <c r="BU50" s="385"/>
      <c r="BV50" s="385"/>
      <c r="BW50" s="385"/>
      <c r="BX50" s="385"/>
      <c r="BY50" s="385"/>
      <c r="BZ50" s="385"/>
      <c r="CA50" s="385"/>
      <c r="CB50" s="385"/>
      <c r="CC50" s="385"/>
      <c r="CD50" s="385"/>
      <c r="CE50" s="385"/>
      <c r="CF50" s="385"/>
      <c r="CG50" s="385"/>
      <c r="CH50" s="385"/>
      <c r="CI50" s="385"/>
      <c r="CJ50" s="385"/>
      <c r="CK50" s="385"/>
      <c r="CL50" s="385"/>
      <c r="CM50" s="385"/>
      <c r="CN50" s="385"/>
      <c r="CO50" s="385"/>
      <c r="CP50" s="385"/>
      <c r="CQ50" s="385"/>
      <c r="CR50" s="385"/>
      <c r="CS50" s="385"/>
      <c r="CT50" s="385"/>
      <c r="CU50" s="385"/>
      <c r="CV50" s="385"/>
      <c r="CW50" s="385"/>
      <c r="CX50" s="385"/>
      <c r="CY50" s="385"/>
      <c r="CZ50" s="385"/>
      <c r="DA50" s="385"/>
      <c r="DB50" s="385"/>
      <c r="DC50" s="385"/>
      <c r="DD50" s="385"/>
      <c r="DE50" s="385"/>
      <c r="DF50" s="385"/>
      <c r="DG50" s="385"/>
      <c r="DH50" s="385"/>
      <c r="DI50" s="385"/>
      <c r="DJ50" s="385"/>
      <c r="DK50" s="385"/>
      <c r="DL50" s="385"/>
    </row>
    <row r="51" spans="2:116" s="69" customFormat="1" x14ac:dyDescent="0.2">
      <c r="B51" s="112" t="s">
        <v>176</v>
      </c>
      <c r="C51" s="108"/>
      <c r="D51" s="108"/>
      <c r="E51" s="386"/>
      <c r="F51" s="113">
        <f>SUM(F40:F42)</f>
        <v>0</v>
      </c>
      <c r="G51" s="113">
        <f t="shared" ref="G51:AK51" si="295">SUM(G40:G42)</f>
        <v>221625</v>
      </c>
      <c r="H51" s="113">
        <f t="shared" si="295"/>
        <v>264841.875</v>
      </c>
      <c r="I51" s="113">
        <f t="shared" si="295"/>
        <v>307842.66562500008</v>
      </c>
      <c r="J51" s="113">
        <f t="shared" si="295"/>
        <v>350628.45229687507</v>
      </c>
      <c r="K51" s="113">
        <f t="shared" si="295"/>
        <v>393200.31003539066</v>
      </c>
      <c r="L51" s="113">
        <f t="shared" si="295"/>
        <v>435559.30848521373</v>
      </c>
      <c r="M51" s="113">
        <f t="shared" si="295"/>
        <v>477706.51194278768</v>
      </c>
      <c r="N51" s="113">
        <f>SUM(N40:N42)</f>
        <v>519642.97938307375</v>
      </c>
      <c r="O51" s="113">
        <f t="shared" si="295"/>
        <v>561369.76448615838</v>
      </c>
      <c r="P51" s="113">
        <f t="shared" si="295"/>
        <v>602887.91566372756</v>
      </c>
      <c r="Q51" s="113">
        <f t="shared" si="295"/>
        <v>644198.47608540906</v>
      </c>
      <c r="R51" s="113">
        <f t="shared" si="295"/>
        <v>782705.88240416721</v>
      </c>
      <c r="S51" s="113">
        <f t="shared" si="295"/>
        <v>829417.35299214651</v>
      </c>
      <c r="T51" s="113">
        <f t="shared" si="295"/>
        <v>875895.26622718549</v>
      </c>
      <c r="U51" s="113">
        <f t="shared" si="295"/>
        <v>922140.78989604977</v>
      </c>
      <c r="V51" s="113">
        <f t="shared" si="295"/>
        <v>968155.08594656945</v>
      </c>
      <c r="W51" s="113">
        <f t="shared" si="295"/>
        <v>1013939.3105168366</v>
      </c>
      <c r="X51" s="113">
        <f t="shared" si="295"/>
        <v>1059494.6139642524</v>
      </c>
      <c r="Y51" s="113">
        <f t="shared" si="295"/>
        <v>1308717.1408944314</v>
      </c>
      <c r="Z51" s="113">
        <f t="shared" si="295"/>
        <v>1393577.555189959</v>
      </c>
      <c r="AA51" s="113">
        <f t="shared" si="295"/>
        <v>1478013.6674140093</v>
      </c>
      <c r="AB51" s="113">
        <f t="shared" si="295"/>
        <v>1562027.5990769395</v>
      </c>
      <c r="AC51" s="113">
        <f t="shared" si="295"/>
        <v>1645621.4610815546</v>
      </c>
      <c r="AD51" s="113">
        <f t="shared" si="295"/>
        <v>1894069.8787501603</v>
      </c>
      <c r="AE51" s="113">
        <f t="shared" si="295"/>
        <v>1982303.5293564091</v>
      </c>
      <c r="AF51" s="113">
        <f t="shared" si="295"/>
        <v>2070096.0117096272</v>
      </c>
      <c r="AG51" s="113">
        <f t="shared" si="295"/>
        <v>2157449.5316510792</v>
      </c>
      <c r="AH51" s="113">
        <f t="shared" si="295"/>
        <v>2244366.2839928237</v>
      </c>
      <c r="AI51" s="113">
        <f t="shared" si="295"/>
        <v>2330848.4525728598</v>
      </c>
      <c r="AJ51" s="113">
        <f t="shared" si="295"/>
        <v>2506509.3371132463</v>
      </c>
      <c r="AK51" s="113">
        <f t="shared" si="295"/>
        <v>2597476.7904276797</v>
      </c>
      <c r="AL51" s="113">
        <f t="shared" ref="AL51:BM51" si="296">SUM(AL40:AL42)</f>
        <v>2687989.4064755412</v>
      </c>
      <c r="AM51" s="113">
        <f t="shared" si="296"/>
        <v>2778049.4594431636</v>
      </c>
      <c r="AN51" s="113">
        <f t="shared" si="296"/>
        <v>2867659.2121459479</v>
      </c>
      <c r="AO51" s="113">
        <f t="shared" si="296"/>
        <v>2956820.9160852181</v>
      </c>
      <c r="AP51" s="113">
        <f t="shared" si="296"/>
        <v>3274716.4536645352</v>
      </c>
      <c r="AQ51" s="113">
        <f t="shared" si="296"/>
        <v>3555726.2713962123</v>
      </c>
      <c r="AR51" s="113">
        <f t="shared" si="296"/>
        <v>3685264.3200392313</v>
      </c>
      <c r="AS51" s="113">
        <f t="shared" si="296"/>
        <v>3814154.6784390355</v>
      </c>
      <c r="AT51" s="113">
        <f t="shared" si="296"/>
        <v>3942400.5850468408</v>
      </c>
      <c r="AU51" s="113">
        <f t="shared" si="296"/>
        <v>4070005.2621216052</v>
      </c>
      <c r="AV51" s="113">
        <f t="shared" si="296"/>
        <v>4349022.6387870908</v>
      </c>
      <c r="AW51" s="113">
        <f t="shared" si="296"/>
        <v>4480390.2055931548</v>
      </c>
      <c r="AX51" s="113">
        <f t="shared" si="296"/>
        <v>4611100.9345651884</v>
      </c>
      <c r="AY51" s="113">
        <f t="shared" si="296"/>
        <v>4741158.1098923637</v>
      </c>
      <c r="AZ51" s="113">
        <f t="shared" si="296"/>
        <v>4870564.9993429016</v>
      </c>
      <c r="BA51" s="113">
        <f t="shared" si="296"/>
        <v>4999324.8543461869</v>
      </c>
      <c r="BB51" s="113">
        <f t="shared" si="296"/>
        <v>5499239.1879594214</v>
      </c>
      <c r="BC51" s="113">
        <f t="shared" si="296"/>
        <v>5636487.9920196235</v>
      </c>
      <c r="BD51" s="113">
        <f t="shared" si="296"/>
        <v>5773050.5520595266</v>
      </c>
      <c r="BE51" s="113">
        <f t="shared" si="296"/>
        <v>5908930.2992992289</v>
      </c>
      <c r="BF51" s="113">
        <f t="shared" si="296"/>
        <v>6044130.6478027329</v>
      </c>
      <c r="BG51" s="113">
        <f t="shared" si="296"/>
        <v>6178654.9945637193</v>
      </c>
      <c r="BH51" s="113">
        <f t="shared" si="296"/>
        <v>6523351.9903778648</v>
      </c>
      <c r="BI51" s="113">
        <f t="shared" si="296"/>
        <v>6833852.9584259745</v>
      </c>
      <c r="BJ51" s="113">
        <f t="shared" si="296"/>
        <v>7004740.0392338447</v>
      </c>
      <c r="BK51" s="113">
        <f t="shared" si="296"/>
        <v>7174772.6846376751</v>
      </c>
      <c r="BL51" s="113">
        <f t="shared" si="296"/>
        <v>7343955.1668144874</v>
      </c>
      <c r="BM51" s="114">
        <f t="shared" si="296"/>
        <v>7512291.7365804138</v>
      </c>
      <c r="BN51" s="114">
        <f t="shared" ref="BN51:CS51" si="297">SUM(BN40:BN42)</f>
        <v>7819673.2886355175</v>
      </c>
      <c r="BO51" s="114">
        <f t="shared" si="297"/>
        <v>0</v>
      </c>
      <c r="BP51" s="114">
        <f t="shared" si="297"/>
        <v>0</v>
      </c>
      <c r="BQ51" s="114">
        <f t="shared" si="297"/>
        <v>0</v>
      </c>
      <c r="BR51" s="114">
        <f t="shared" si="297"/>
        <v>0</v>
      </c>
      <c r="BS51" s="114">
        <f t="shared" si="297"/>
        <v>0</v>
      </c>
      <c r="BT51" s="114">
        <f t="shared" si="297"/>
        <v>0</v>
      </c>
      <c r="BU51" s="114">
        <f t="shared" si="297"/>
        <v>0</v>
      </c>
      <c r="BV51" s="114">
        <f t="shared" si="297"/>
        <v>0</v>
      </c>
      <c r="BW51" s="114">
        <f t="shared" si="297"/>
        <v>0</v>
      </c>
      <c r="BX51" s="114">
        <f t="shared" si="297"/>
        <v>0</v>
      </c>
      <c r="BY51" s="114">
        <f t="shared" si="297"/>
        <v>0</v>
      </c>
      <c r="BZ51" s="114">
        <f t="shared" si="297"/>
        <v>0</v>
      </c>
      <c r="CA51" s="114">
        <f t="shared" si="297"/>
        <v>0</v>
      </c>
      <c r="CB51" s="114">
        <f t="shared" si="297"/>
        <v>0</v>
      </c>
      <c r="CC51" s="114">
        <f t="shared" si="297"/>
        <v>0</v>
      </c>
      <c r="CD51" s="114">
        <f t="shared" si="297"/>
        <v>0</v>
      </c>
      <c r="CE51" s="114">
        <f t="shared" si="297"/>
        <v>0</v>
      </c>
      <c r="CF51" s="114">
        <f t="shared" si="297"/>
        <v>0</v>
      </c>
      <c r="CG51" s="114">
        <f t="shared" si="297"/>
        <v>0</v>
      </c>
      <c r="CH51" s="114">
        <f t="shared" si="297"/>
        <v>0</v>
      </c>
      <c r="CI51" s="114">
        <f t="shared" si="297"/>
        <v>0</v>
      </c>
      <c r="CJ51" s="114">
        <f t="shared" si="297"/>
        <v>0</v>
      </c>
      <c r="CK51" s="114">
        <f t="shared" si="297"/>
        <v>0</v>
      </c>
      <c r="CL51" s="114">
        <f t="shared" si="297"/>
        <v>0</v>
      </c>
      <c r="CM51" s="114">
        <f t="shared" si="297"/>
        <v>0</v>
      </c>
      <c r="CN51" s="114">
        <f t="shared" si="297"/>
        <v>0</v>
      </c>
      <c r="CO51" s="114">
        <f t="shared" si="297"/>
        <v>0</v>
      </c>
      <c r="CP51" s="114">
        <f t="shared" si="297"/>
        <v>0</v>
      </c>
      <c r="CQ51" s="114">
        <f t="shared" si="297"/>
        <v>0</v>
      </c>
      <c r="CR51" s="114">
        <f t="shared" si="297"/>
        <v>0</v>
      </c>
      <c r="CS51" s="114">
        <f t="shared" si="297"/>
        <v>0</v>
      </c>
      <c r="CT51" s="114">
        <f t="shared" ref="CT51:DL51" si="298">SUM(CT40:CT42)</f>
        <v>0</v>
      </c>
      <c r="CU51" s="114">
        <f t="shared" si="298"/>
        <v>0</v>
      </c>
      <c r="CV51" s="114">
        <f t="shared" si="298"/>
        <v>0</v>
      </c>
      <c r="CW51" s="114">
        <f t="shared" si="298"/>
        <v>0</v>
      </c>
      <c r="CX51" s="114">
        <f t="shared" si="298"/>
        <v>0</v>
      </c>
      <c r="CY51" s="114">
        <f t="shared" si="298"/>
        <v>0</v>
      </c>
      <c r="CZ51" s="114">
        <f t="shared" si="298"/>
        <v>0</v>
      </c>
      <c r="DA51" s="114">
        <f t="shared" si="298"/>
        <v>0</v>
      </c>
      <c r="DB51" s="114">
        <f t="shared" si="298"/>
        <v>0</v>
      </c>
      <c r="DC51" s="114">
        <f t="shared" si="298"/>
        <v>0</v>
      </c>
      <c r="DD51" s="114">
        <f t="shared" si="298"/>
        <v>0</v>
      </c>
      <c r="DE51" s="114">
        <f t="shared" si="298"/>
        <v>0</v>
      </c>
      <c r="DF51" s="114">
        <f t="shared" si="298"/>
        <v>0</v>
      </c>
      <c r="DG51" s="114">
        <f t="shared" si="298"/>
        <v>0</v>
      </c>
      <c r="DH51" s="114">
        <f t="shared" si="298"/>
        <v>0</v>
      </c>
      <c r="DI51" s="114">
        <f t="shared" si="298"/>
        <v>0</v>
      </c>
      <c r="DJ51" s="114">
        <f t="shared" si="298"/>
        <v>0</v>
      </c>
      <c r="DK51" s="114">
        <f t="shared" si="298"/>
        <v>0</v>
      </c>
      <c r="DL51" s="114">
        <f t="shared" si="298"/>
        <v>0</v>
      </c>
    </row>
    <row r="52" spans="2:116" s="69" customFormat="1" x14ac:dyDescent="0.2">
      <c r="B52" s="112" t="s">
        <v>177</v>
      </c>
      <c r="C52" s="108"/>
      <c r="D52" s="108"/>
      <c r="E52" s="386"/>
      <c r="F52" s="113">
        <f t="shared" ref="F52:AK52" si="299">SUM(F45:F47)</f>
        <v>0</v>
      </c>
      <c r="G52" s="113">
        <f t="shared" si="299"/>
        <v>6156250</v>
      </c>
      <c r="H52" s="113">
        <f t="shared" si="299"/>
        <v>7356718.75</v>
      </c>
      <c r="I52" s="113">
        <f t="shared" si="299"/>
        <v>8551185.15625</v>
      </c>
      <c r="J52" s="113">
        <f t="shared" si="299"/>
        <v>9739679.23046875</v>
      </c>
      <c r="K52" s="113">
        <f t="shared" si="299"/>
        <v>10922230.834316408</v>
      </c>
      <c r="L52" s="113">
        <f t="shared" si="299"/>
        <v>12098869.680144824</v>
      </c>
      <c r="M52" s="113">
        <f t="shared" si="299"/>
        <v>13269625.331744101</v>
      </c>
      <c r="N52" s="113">
        <f>SUM(N45:N47)</f>
        <v>14434527.20508538</v>
      </c>
      <c r="O52" s="113">
        <f t="shared" si="299"/>
        <v>15593604.569059953</v>
      </c>
      <c r="P52" s="113">
        <f t="shared" si="299"/>
        <v>16746886.546214651</v>
      </c>
      <c r="Q52" s="113">
        <f t="shared" si="299"/>
        <v>17894402.113483582</v>
      </c>
      <c r="R52" s="113">
        <f t="shared" si="299"/>
        <v>21741830.066782422</v>
      </c>
      <c r="S52" s="113">
        <f t="shared" si="299"/>
        <v>23039370.916448511</v>
      </c>
      <c r="T52" s="113">
        <f t="shared" si="299"/>
        <v>24330424.061866269</v>
      </c>
      <c r="U52" s="113">
        <f t="shared" si="299"/>
        <v>25615021.941556934</v>
      </c>
      <c r="V52" s="113">
        <f t="shared" si="299"/>
        <v>26893196.831849158</v>
      </c>
      <c r="W52" s="113">
        <f t="shared" si="299"/>
        <v>28164980.847689908</v>
      </c>
      <c r="X52" s="113">
        <f t="shared" si="299"/>
        <v>29430405.943451453</v>
      </c>
      <c r="Y52" s="113">
        <f t="shared" si="299"/>
        <v>30689503.913734201</v>
      </c>
      <c r="Z52" s="113">
        <f t="shared" si="299"/>
        <v>31942306.394165527</v>
      </c>
      <c r="AA52" s="113">
        <f t="shared" si="299"/>
        <v>33188844.862194702</v>
      </c>
      <c r="AB52" s="113">
        <f t="shared" si="299"/>
        <v>34429150.63788373</v>
      </c>
      <c r="AC52" s="113">
        <f t="shared" si="299"/>
        <v>35663254.884694308</v>
      </c>
      <c r="AD52" s="113">
        <f t="shared" si="299"/>
        <v>41482092.08177121</v>
      </c>
      <c r="AE52" s="113">
        <f t="shared" si="299"/>
        <v>42855931.621362343</v>
      </c>
      <c r="AF52" s="113">
        <f t="shared" si="299"/>
        <v>44222901.96325554</v>
      </c>
      <c r="AG52" s="113">
        <f t="shared" si="299"/>
        <v>45583037.453439251</v>
      </c>
      <c r="AH52" s="113">
        <f t="shared" si="299"/>
        <v>46936372.266172066</v>
      </c>
      <c r="AI52" s="113">
        <f t="shared" si="299"/>
        <v>48282940.404841207</v>
      </c>
      <c r="AJ52" s="113">
        <f t="shared" si="299"/>
        <v>49622775.702817</v>
      </c>
      <c r="AK52" s="113">
        <f t="shared" si="299"/>
        <v>50955911.824302919</v>
      </c>
      <c r="AL52" s="113">
        <f t="shared" ref="AL52:BM52" si="300">SUM(AL45:AL47)</f>
        <v>52282382.2651814</v>
      </c>
      <c r="AM52" s="113">
        <f t="shared" si="300"/>
        <v>53602220.353855491</v>
      </c>
      <c r="AN52" s="113">
        <f t="shared" si="300"/>
        <v>54915459.252086222</v>
      </c>
      <c r="AO52" s="113">
        <f t="shared" si="300"/>
        <v>56222131.955825783</v>
      </c>
      <c r="AP52" s="113">
        <f t="shared" si="300"/>
        <v>63888372.467150629</v>
      </c>
      <c r="AQ52" s="113">
        <f t="shared" si="300"/>
        <v>65325180.604814872</v>
      </c>
      <c r="AR52" s="113">
        <f t="shared" si="300"/>
        <v>66754804.70179081</v>
      </c>
      <c r="AS52" s="113">
        <f t="shared" si="300"/>
        <v>68177280.678281844</v>
      </c>
      <c r="AT52" s="113">
        <f t="shared" si="300"/>
        <v>69592644.274890453</v>
      </c>
      <c r="AU52" s="113">
        <f t="shared" si="300"/>
        <v>71000931.053515986</v>
      </c>
      <c r="AV52" s="113">
        <f t="shared" si="300"/>
        <v>72402176.398248404</v>
      </c>
      <c r="AW52" s="113">
        <f t="shared" si="300"/>
        <v>73796415.516257167</v>
      </c>
      <c r="AX52" s="113">
        <f t="shared" si="300"/>
        <v>75183683.43867588</v>
      </c>
      <c r="AY52" s="113">
        <f t="shared" si="300"/>
        <v>76564015.021482497</v>
      </c>
      <c r="AZ52" s="113">
        <f t="shared" si="300"/>
        <v>77937444.946375087</v>
      </c>
      <c r="BA52" s="113">
        <f t="shared" si="300"/>
        <v>79304007.721643209</v>
      </c>
      <c r="BB52" s="113">
        <f t="shared" si="300"/>
        <v>88701405.494867638</v>
      </c>
      <c r="BC52" s="113">
        <f t="shared" si="300"/>
        <v>90189148.467393294</v>
      </c>
      <c r="BD52" s="113">
        <f t="shared" si="300"/>
        <v>91669452.72505632</v>
      </c>
      <c r="BE52" s="113">
        <f t="shared" si="300"/>
        <v>93142355.461431041</v>
      </c>
      <c r="BF52" s="113">
        <f t="shared" si="300"/>
        <v>94607893.684123918</v>
      </c>
      <c r="BG52" s="113">
        <f t="shared" si="300"/>
        <v>96066104.215703294</v>
      </c>
      <c r="BH52" s="113">
        <f t="shared" si="300"/>
        <v>97517023.694624767</v>
      </c>
      <c r="BI52" s="113">
        <f t="shared" si="300"/>
        <v>98960688.576151639</v>
      </c>
      <c r="BJ52" s="113">
        <f t="shared" si="300"/>
        <v>100397135.13327089</v>
      </c>
      <c r="BK52" s="113">
        <f t="shared" si="300"/>
        <v>101826399.45760451</v>
      </c>
      <c r="BL52" s="113">
        <f t="shared" si="300"/>
        <v>103248517.46031649</v>
      </c>
      <c r="BM52" s="114">
        <f t="shared" si="300"/>
        <v>104663524.8730149</v>
      </c>
      <c r="BN52" s="114">
        <f t="shared" ref="BN52:CS52" si="301">SUM(BN45:BN47)</f>
        <v>106071457.24864981</v>
      </c>
      <c r="BO52" s="114">
        <f t="shared" si="301"/>
        <v>0</v>
      </c>
      <c r="BP52" s="114">
        <f t="shared" si="301"/>
        <v>0</v>
      </c>
      <c r="BQ52" s="114">
        <f t="shared" si="301"/>
        <v>0</v>
      </c>
      <c r="BR52" s="114">
        <f t="shared" si="301"/>
        <v>0</v>
      </c>
      <c r="BS52" s="114">
        <f t="shared" si="301"/>
        <v>0</v>
      </c>
      <c r="BT52" s="114">
        <f t="shared" si="301"/>
        <v>0</v>
      </c>
      <c r="BU52" s="114">
        <f t="shared" si="301"/>
        <v>0</v>
      </c>
      <c r="BV52" s="114">
        <f t="shared" si="301"/>
        <v>0</v>
      </c>
      <c r="BW52" s="114">
        <f t="shared" si="301"/>
        <v>0</v>
      </c>
      <c r="BX52" s="114">
        <f t="shared" si="301"/>
        <v>0</v>
      </c>
      <c r="BY52" s="114">
        <f t="shared" si="301"/>
        <v>0</v>
      </c>
      <c r="BZ52" s="114">
        <f t="shared" si="301"/>
        <v>0</v>
      </c>
      <c r="CA52" s="114">
        <f t="shared" si="301"/>
        <v>0</v>
      </c>
      <c r="CB52" s="114">
        <f t="shared" si="301"/>
        <v>0</v>
      </c>
      <c r="CC52" s="114">
        <f t="shared" si="301"/>
        <v>0</v>
      </c>
      <c r="CD52" s="114">
        <f t="shared" si="301"/>
        <v>0</v>
      </c>
      <c r="CE52" s="114">
        <f t="shared" si="301"/>
        <v>0</v>
      </c>
      <c r="CF52" s="114">
        <f t="shared" si="301"/>
        <v>0</v>
      </c>
      <c r="CG52" s="114">
        <f t="shared" si="301"/>
        <v>0</v>
      </c>
      <c r="CH52" s="114">
        <f t="shared" si="301"/>
        <v>0</v>
      </c>
      <c r="CI52" s="114">
        <f t="shared" si="301"/>
        <v>0</v>
      </c>
      <c r="CJ52" s="114">
        <f t="shared" si="301"/>
        <v>0</v>
      </c>
      <c r="CK52" s="114">
        <f t="shared" si="301"/>
        <v>0</v>
      </c>
      <c r="CL52" s="114">
        <f t="shared" si="301"/>
        <v>0</v>
      </c>
      <c r="CM52" s="114">
        <f t="shared" si="301"/>
        <v>0</v>
      </c>
      <c r="CN52" s="114">
        <f t="shared" si="301"/>
        <v>0</v>
      </c>
      <c r="CO52" s="114">
        <f t="shared" si="301"/>
        <v>0</v>
      </c>
      <c r="CP52" s="114">
        <f t="shared" si="301"/>
        <v>0</v>
      </c>
      <c r="CQ52" s="114">
        <f t="shared" si="301"/>
        <v>0</v>
      </c>
      <c r="CR52" s="114">
        <f t="shared" si="301"/>
        <v>0</v>
      </c>
      <c r="CS52" s="114">
        <f t="shared" si="301"/>
        <v>0</v>
      </c>
      <c r="CT52" s="114">
        <f t="shared" ref="CT52:DL52" si="302">SUM(CT45:CT47)</f>
        <v>0</v>
      </c>
      <c r="CU52" s="114">
        <f t="shared" si="302"/>
        <v>0</v>
      </c>
      <c r="CV52" s="114">
        <f t="shared" si="302"/>
        <v>0</v>
      </c>
      <c r="CW52" s="114">
        <f t="shared" si="302"/>
        <v>0</v>
      </c>
      <c r="CX52" s="114">
        <f t="shared" si="302"/>
        <v>0</v>
      </c>
      <c r="CY52" s="114">
        <f t="shared" si="302"/>
        <v>0</v>
      </c>
      <c r="CZ52" s="114">
        <f t="shared" si="302"/>
        <v>0</v>
      </c>
      <c r="DA52" s="114">
        <f t="shared" si="302"/>
        <v>0</v>
      </c>
      <c r="DB52" s="114">
        <f t="shared" si="302"/>
        <v>0</v>
      </c>
      <c r="DC52" s="114">
        <f t="shared" si="302"/>
        <v>0</v>
      </c>
      <c r="DD52" s="114">
        <f t="shared" si="302"/>
        <v>0</v>
      </c>
      <c r="DE52" s="114">
        <f t="shared" si="302"/>
        <v>0</v>
      </c>
      <c r="DF52" s="114">
        <f t="shared" si="302"/>
        <v>0</v>
      </c>
      <c r="DG52" s="114">
        <f t="shared" si="302"/>
        <v>0</v>
      </c>
      <c r="DH52" s="114">
        <f t="shared" si="302"/>
        <v>0</v>
      </c>
      <c r="DI52" s="114">
        <f t="shared" si="302"/>
        <v>0</v>
      </c>
      <c r="DJ52" s="114">
        <f t="shared" si="302"/>
        <v>0</v>
      </c>
      <c r="DK52" s="114">
        <f t="shared" si="302"/>
        <v>0</v>
      </c>
      <c r="DL52" s="114">
        <f t="shared" si="302"/>
        <v>0</v>
      </c>
    </row>
    <row r="53" spans="2:116" s="69" customFormat="1" x14ac:dyDescent="0.2">
      <c r="B53" s="109" t="s">
        <v>87</v>
      </c>
      <c r="C53" s="99"/>
      <c r="D53" s="99"/>
      <c r="E53" s="119"/>
      <c r="F53" s="115">
        <f>SUM(F51+F52)</f>
        <v>0</v>
      </c>
      <c r="G53" s="115">
        <f>SUM(G51+G52)</f>
        <v>6377875</v>
      </c>
      <c r="H53" s="115">
        <f t="shared" ref="H53:BM53" si="303">SUM(H51+H52)</f>
        <v>7621560.625</v>
      </c>
      <c r="I53" s="115">
        <f t="shared" si="303"/>
        <v>8859027.8218750004</v>
      </c>
      <c r="J53" s="115">
        <f t="shared" si="303"/>
        <v>10090307.682765625</v>
      </c>
      <c r="K53" s="115">
        <f t="shared" si="303"/>
        <v>11315431.144351799</v>
      </c>
      <c r="L53" s="115">
        <f t="shared" si="303"/>
        <v>12534428.988630038</v>
      </c>
      <c r="M53" s="115">
        <f t="shared" si="303"/>
        <v>13747331.843686888</v>
      </c>
      <c r="N53" s="115">
        <f t="shared" si="303"/>
        <v>14954170.184468454</v>
      </c>
      <c r="O53" s="115">
        <f t="shared" si="303"/>
        <v>16154974.333546111</v>
      </c>
      <c r="P53" s="115">
        <f t="shared" si="303"/>
        <v>17349774.461878378</v>
      </c>
      <c r="Q53" s="115">
        <f t="shared" si="303"/>
        <v>18538600.589568991</v>
      </c>
      <c r="R53" s="115">
        <f t="shared" si="303"/>
        <v>22524535.94918659</v>
      </c>
      <c r="S53" s="115">
        <f t="shared" si="303"/>
        <v>23868788.269440658</v>
      </c>
      <c r="T53" s="115">
        <f t="shared" si="303"/>
        <v>25206319.328093454</v>
      </c>
      <c r="U53" s="115">
        <f t="shared" si="303"/>
        <v>26537162.731452983</v>
      </c>
      <c r="V53" s="115">
        <f t="shared" si="303"/>
        <v>27861351.917795729</v>
      </c>
      <c r="W53" s="115">
        <f t="shared" si="303"/>
        <v>29178920.158206746</v>
      </c>
      <c r="X53" s="115">
        <f t="shared" si="303"/>
        <v>30489900.557415705</v>
      </c>
      <c r="Y53" s="115">
        <f t="shared" si="303"/>
        <v>31998221.054628633</v>
      </c>
      <c r="Z53" s="115">
        <f t="shared" si="303"/>
        <v>33335883.949355487</v>
      </c>
      <c r="AA53" s="115">
        <f t="shared" si="303"/>
        <v>34666858.529608712</v>
      </c>
      <c r="AB53" s="115">
        <f t="shared" si="303"/>
        <v>35991178.236960672</v>
      </c>
      <c r="AC53" s="115">
        <f t="shared" si="303"/>
        <v>37308876.345775865</v>
      </c>
      <c r="AD53" s="115">
        <f t="shared" si="303"/>
        <v>43376161.96052137</v>
      </c>
      <c r="AE53" s="115">
        <f t="shared" si="303"/>
        <v>44838235.150718756</v>
      </c>
      <c r="AF53" s="115">
        <f t="shared" si="303"/>
        <v>46292997.97496517</v>
      </c>
      <c r="AG53" s="115">
        <f t="shared" si="303"/>
        <v>47740486.98509033</v>
      </c>
      <c r="AH53" s="115">
        <f t="shared" si="303"/>
        <v>49180738.550164893</v>
      </c>
      <c r="AI53" s="115">
        <f t="shared" si="303"/>
        <v>50613788.857414067</v>
      </c>
      <c r="AJ53" s="115">
        <f t="shared" si="303"/>
        <v>52129285.039930247</v>
      </c>
      <c r="AK53" s="115">
        <f t="shared" si="303"/>
        <v>53553388.614730597</v>
      </c>
      <c r="AL53" s="115">
        <f t="shared" si="303"/>
        <v>54970371.671656944</v>
      </c>
      <c r="AM53" s="115">
        <f t="shared" si="303"/>
        <v>56380269.813298658</v>
      </c>
      <c r="AN53" s="115">
        <f t="shared" si="303"/>
        <v>57783118.464232169</v>
      </c>
      <c r="AO53" s="115">
        <f t="shared" si="303"/>
        <v>59178952.871911004</v>
      </c>
      <c r="AP53" s="115">
        <f t="shared" si="303"/>
        <v>67163088.92081517</v>
      </c>
      <c r="AQ53" s="115">
        <f t="shared" si="303"/>
        <v>68880906.876211077</v>
      </c>
      <c r="AR53" s="115">
        <f t="shared" si="303"/>
        <v>70440069.021830037</v>
      </c>
      <c r="AS53" s="115">
        <f t="shared" si="303"/>
        <v>71991435.35672088</v>
      </c>
      <c r="AT53" s="115">
        <f t="shared" si="303"/>
        <v>73535044.859937295</v>
      </c>
      <c r="AU53" s="115">
        <f t="shared" si="303"/>
        <v>75070936.315637589</v>
      </c>
      <c r="AV53" s="115">
        <f t="shared" si="303"/>
        <v>76751199.037035495</v>
      </c>
      <c r="AW53" s="115">
        <f t="shared" si="303"/>
        <v>78276805.721850321</v>
      </c>
      <c r="AX53" s="115">
        <f t="shared" si="303"/>
        <v>79794784.373241067</v>
      </c>
      <c r="AY53" s="115">
        <f t="shared" si="303"/>
        <v>81305173.131374866</v>
      </c>
      <c r="AZ53" s="115">
        <f t="shared" si="303"/>
        <v>82808009.94571799</v>
      </c>
      <c r="BA53" s="115">
        <f t="shared" si="303"/>
        <v>84303332.575989395</v>
      </c>
      <c r="BB53" s="115">
        <f t="shared" si="303"/>
        <v>94200644.682827055</v>
      </c>
      <c r="BC53" s="115">
        <f t="shared" si="303"/>
        <v>95825636.459412917</v>
      </c>
      <c r="BD53" s="115">
        <f t="shared" si="303"/>
        <v>97442503.277115852</v>
      </c>
      <c r="BE53" s="115">
        <f t="shared" si="303"/>
        <v>99051285.760730267</v>
      </c>
      <c r="BF53" s="115">
        <f t="shared" si="303"/>
        <v>100652024.33192664</v>
      </c>
      <c r="BG53" s="115">
        <f t="shared" si="303"/>
        <v>102244759.21026701</v>
      </c>
      <c r="BH53" s="115">
        <f t="shared" si="303"/>
        <v>104040375.68500262</v>
      </c>
      <c r="BI53" s="115">
        <f t="shared" si="303"/>
        <v>105794541.53457761</v>
      </c>
      <c r="BJ53" s="115">
        <f t="shared" si="303"/>
        <v>107401875.17250474</v>
      </c>
      <c r="BK53" s="115">
        <f t="shared" si="303"/>
        <v>109001172.14224219</v>
      </c>
      <c r="BL53" s="115">
        <f t="shared" si="303"/>
        <v>110592472.62713099</v>
      </c>
      <c r="BM53" s="116">
        <f t="shared" si="303"/>
        <v>112175816.60959531</v>
      </c>
      <c r="BN53" s="116">
        <f t="shared" ref="BN53:CS53" si="304">SUM(BN51+BN52)</f>
        <v>113891130.53728533</v>
      </c>
      <c r="BO53" s="116">
        <f t="shared" si="304"/>
        <v>0</v>
      </c>
      <c r="BP53" s="116">
        <f t="shared" si="304"/>
        <v>0</v>
      </c>
      <c r="BQ53" s="116">
        <f t="shared" si="304"/>
        <v>0</v>
      </c>
      <c r="BR53" s="116">
        <f t="shared" si="304"/>
        <v>0</v>
      </c>
      <c r="BS53" s="116">
        <f t="shared" si="304"/>
        <v>0</v>
      </c>
      <c r="BT53" s="116">
        <f t="shared" si="304"/>
        <v>0</v>
      </c>
      <c r="BU53" s="116">
        <f t="shared" si="304"/>
        <v>0</v>
      </c>
      <c r="BV53" s="116">
        <f t="shared" si="304"/>
        <v>0</v>
      </c>
      <c r="BW53" s="116">
        <f t="shared" si="304"/>
        <v>0</v>
      </c>
      <c r="BX53" s="116">
        <f t="shared" si="304"/>
        <v>0</v>
      </c>
      <c r="BY53" s="116">
        <f t="shared" si="304"/>
        <v>0</v>
      </c>
      <c r="BZ53" s="116">
        <f t="shared" si="304"/>
        <v>0</v>
      </c>
      <c r="CA53" s="116">
        <f t="shared" si="304"/>
        <v>0</v>
      </c>
      <c r="CB53" s="116">
        <f t="shared" si="304"/>
        <v>0</v>
      </c>
      <c r="CC53" s="116">
        <f t="shared" si="304"/>
        <v>0</v>
      </c>
      <c r="CD53" s="116">
        <f t="shared" si="304"/>
        <v>0</v>
      </c>
      <c r="CE53" s="116">
        <f t="shared" si="304"/>
        <v>0</v>
      </c>
      <c r="CF53" s="116">
        <f t="shared" si="304"/>
        <v>0</v>
      </c>
      <c r="CG53" s="116">
        <f t="shared" si="304"/>
        <v>0</v>
      </c>
      <c r="CH53" s="116">
        <f t="shared" si="304"/>
        <v>0</v>
      </c>
      <c r="CI53" s="116">
        <f t="shared" si="304"/>
        <v>0</v>
      </c>
      <c r="CJ53" s="116">
        <f t="shared" si="304"/>
        <v>0</v>
      </c>
      <c r="CK53" s="116">
        <f t="shared" si="304"/>
        <v>0</v>
      </c>
      <c r="CL53" s="116">
        <f t="shared" si="304"/>
        <v>0</v>
      </c>
      <c r="CM53" s="116">
        <f t="shared" si="304"/>
        <v>0</v>
      </c>
      <c r="CN53" s="116">
        <f t="shared" si="304"/>
        <v>0</v>
      </c>
      <c r="CO53" s="116">
        <f t="shared" si="304"/>
        <v>0</v>
      </c>
      <c r="CP53" s="116">
        <f t="shared" si="304"/>
        <v>0</v>
      </c>
      <c r="CQ53" s="116">
        <f t="shared" si="304"/>
        <v>0</v>
      </c>
      <c r="CR53" s="116">
        <f t="shared" si="304"/>
        <v>0</v>
      </c>
      <c r="CS53" s="116">
        <f t="shared" si="304"/>
        <v>0</v>
      </c>
      <c r="CT53" s="116">
        <f t="shared" ref="CT53:DL53" si="305">SUM(CT51+CT52)</f>
        <v>0</v>
      </c>
      <c r="CU53" s="116">
        <f t="shared" si="305"/>
        <v>0</v>
      </c>
      <c r="CV53" s="116">
        <f t="shared" si="305"/>
        <v>0</v>
      </c>
      <c r="CW53" s="116">
        <f t="shared" si="305"/>
        <v>0</v>
      </c>
      <c r="CX53" s="116">
        <f t="shared" si="305"/>
        <v>0</v>
      </c>
      <c r="CY53" s="116">
        <f t="shared" si="305"/>
        <v>0</v>
      </c>
      <c r="CZ53" s="116">
        <f t="shared" si="305"/>
        <v>0</v>
      </c>
      <c r="DA53" s="116">
        <f t="shared" si="305"/>
        <v>0</v>
      </c>
      <c r="DB53" s="116">
        <f t="shared" si="305"/>
        <v>0</v>
      </c>
      <c r="DC53" s="116">
        <f t="shared" si="305"/>
        <v>0</v>
      </c>
      <c r="DD53" s="116">
        <f t="shared" si="305"/>
        <v>0</v>
      </c>
      <c r="DE53" s="116">
        <f t="shared" si="305"/>
        <v>0</v>
      </c>
      <c r="DF53" s="116">
        <f t="shared" si="305"/>
        <v>0</v>
      </c>
      <c r="DG53" s="116">
        <f t="shared" si="305"/>
        <v>0</v>
      </c>
      <c r="DH53" s="116">
        <f t="shared" si="305"/>
        <v>0</v>
      </c>
      <c r="DI53" s="116">
        <f t="shared" si="305"/>
        <v>0</v>
      </c>
      <c r="DJ53" s="116">
        <f t="shared" si="305"/>
        <v>0</v>
      </c>
      <c r="DK53" s="116">
        <f t="shared" si="305"/>
        <v>0</v>
      </c>
      <c r="DL53" s="116">
        <f t="shared" si="305"/>
        <v>0</v>
      </c>
    </row>
    <row r="54" spans="2:116" s="69" customFormat="1" x14ac:dyDescent="0.2">
      <c r="B54" s="102"/>
      <c r="E54" s="57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</row>
    <row r="55" spans="2:116" s="69" customFormat="1" x14ac:dyDescent="0.2">
      <c r="B55" s="104" t="s">
        <v>140</v>
      </c>
      <c r="C55" s="97"/>
      <c r="D55" s="97"/>
      <c r="E55" s="117"/>
      <c r="F55" s="105">
        <f t="shared" ref="F55:Q55" si="306">F53</f>
        <v>0</v>
      </c>
      <c r="G55" s="105">
        <f t="shared" si="306"/>
        <v>6377875</v>
      </c>
      <c r="H55" s="105">
        <f t="shared" si="306"/>
        <v>7621560.625</v>
      </c>
      <c r="I55" s="105">
        <f t="shared" si="306"/>
        <v>8859027.8218750004</v>
      </c>
      <c r="J55" s="105">
        <f t="shared" si="306"/>
        <v>10090307.682765625</v>
      </c>
      <c r="K55" s="105">
        <f t="shared" si="306"/>
        <v>11315431.144351799</v>
      </c>
      <c r="L55" s="105">
        <f t="shared" si="306"/>
        <v>12534428.988630038</v>
      </c>
      <c r="M55" s="105">
        <f t="shared" si="306"/>
        <v>13747331.843686888</v>
      </c>
      <c r="N55" s="105">
        <f t="shared" si="306"/>
        <v>14954170.184468454</v>
      </c>
      <c r="O55" s="105">
        <f t="shared" si="306"/>
        <v>16154974.333546111</v>
      </c>
      <c r="P55" s="105">
        <f t="shared" si="306"/>
        <v>17349774.461878378</v>
      </c>
      <c r="Q55" s="105">
        <f t="shared" si="306"/>
        <v>18538600.589568991</v>
      </c>
      <c r="R55" s="105">
        <f t="shared" ref="R55:AC55" si="307">SUM(R53+F51)</f>
        <v>22524535.94918659</v>
      </c>
      <c r="S55" s="105">
        <f t="shared" si="307"/>
        <v>24090413.269440658</v>
      </c>
      <c r="T55" s="105">
        <f t="shared" si="307"/>
        <v>25471161.203093454</v>
      </c>
      <c r="U55" s="105">
        <f t="shared" si="307"/>
        <v>26845005.397077981</v>
      </c>
      <c r="V55" s="105">
        <f t="shared" si="307"/>
        <v>28211980.370092604</v>
      </c>
      <c r="W55" s="105">
        <f t="shared" si="307"/>
        <v>29572120.468242135</v>
      </c>
      <c r="X55" s="105">
        <f t="shared" si="307"/>
        <v>30925459.865900919</v>
      </c>
      <c r="Y55" s="105">
        <f t="shared" si="307"/>
        <v>32475927.566571422</v>
      </c>
      <c r="Z55" s="105">
        <f t="shared" si="307"/>
        <v>33855526.928738564</v>
      </c>
      <c r="AA55" s="105">
        <f t="shared" si="307"/>
        <v>35228228.294094868</v>
      </c>
      <c r="AB55" s="105">
        <f t="shared" si="307"/>
        <v>36594066.152624398</v>
      </c>
      <c r="AC55" s="105">
        <f t="shared" si="307"/>
        <v>37953074.821861275</v>
      </c>
      <c r="AD55" s="105">
        <f t="shared" ref="AD55:BM55" si="308">SUM(AD53+F51+R51)</f>
        <v>44158867.842925534</v>
      </c>
      <c r="AE55" s="105">
        <f t="shared" si="308"/>
        <v>45889277.503710903</v>
      </c>
      <c r="AF55" s="105">
        <f t="shared" si="308"/>
        <v>47433735.116192356</v>
      </c>
      <c r="AG55" s="105">
        <f t="shared" si="308"/>
        <v>48970470.440611377</v>
      </c>
      <c r="AH55" s="105">
        <f t="shared" si="308"/>
        <v>50499522.088408336</v>
      </c>
      <c r="AI55" s="105">
        <f t="shared" si="308"/>
        <v>52020928.477966294</v>
      </c>
      <c r="AJ55" s="105">
        <f t="shared" si="308"/>
        <v>53624338.962379716</v>
      </c>
      <c r="AK55" s="105">
        <f t="shared" si="308"/>
        <v>55339812.267567813</v>
      </c>
      <c r="AL55" s="105">
        <f t="shared" si="308"/>
        <v>56883592.206229977</v>
      </c>
      <c r="AM55" s="105">
        <f t="shared" si="308"/>
        <v>58419653.245198824</v>
      </c>
      <c r="AN55" s="105">
        <f t="shared" si="308"/>
        <v>59948033.978972837</v>
      </c>
      <c r="AO55" s="105">
        <f t="shared" si="308"/>
        <v>61468772.809077971</v>
      </c>
      <c r="AP55" s="105">
        <f t="shared" si="308"/>
        <v>69839864.681969494</v>
      </c>
      <c r="AQ55" s="105">
        <f t="shared" si="308"/>
        <v>71692627.758559629</v>
      </c>
      <c r="AR55" s="105">
        <f t="shared" si="308"/>
        <v>73386060.299766853</v>
      </c>
      <c r="AS55" s="105">
        <f t="shared" si="308"/>
        <v>75071025.678268015</v>
      </c>
      <c r="AT55" s="105">
        <f t="shared" si="308"/>
        <v>76747566.229876697</v>
      </c>
      <c r="AU55" s="105">
        <f t="shared" si="308"/>
        <v>78415724.078727275</v>
      </c>
      <c r="AV55" s="105">
        <f t="shared" si="308"/>
        <v>80317202.988113001</v>
      </c>
      <c r="AW55" s="105">
        <f t="shared" si="308"/>
        <v>82182999.653172433</v>
      </c>
      <c r="AX55" s="105">
        <f t="shared" si="308"/>
        <v>83876351.334906563</v>
      </c>
      <c r="AY55" s="105">
        <f t="shared" si="308"/>
        <v>85561236.258232042</v>
      </c>
      <c r="AZ55" s="105">
        <f t="shared" si="308"/>
        <v>87237696.756940886</v>
      </c>
      <c r="BA55" s="105">
        <f t="shared" si="308"/>
        <v>88905774.953156158</v>
      </c>
      <c r="BB55" s="105">
        <f t="shared" si="308"/>
        <v>99369431.015241757</v>
      </c>
      <c r="BC55" s="105">
        <f t="shared" si="308"/>
        <v>101363666.26016554</v>
      </c>
      <c r="BD55" s="105">
        <f t="shared" si="308"/>
        <v>103197863.60886471</v>
      </c>
      <c r="BE55" s="105">
        <f t="shared" si="308"/>
        <v>105022889.97082038</v>
      </c>
      <c r="BF55" s="105">
        <f t="shared" si="308"/>
        <v>106838791.20096631</v>
      </c>
      <c r="BG55" s="105">
        <f t="shared" si="308"/>
        <v>108645612.92496146</v>
      </c>
      <c r="BH55" s="105">
        <f t="shared" si="308"/>
        <v>110895907.66090296</v>
      </c>
      <c r="BI55" s="105">
        <f t="shared" si="308"/>
        <v>112872408.53059845</v>
      </c>
      <c r="BJ55" s="105">
        <f t="shared" si="308"/>
        <v>114700965.51354547</v>
      </c>
      <c r="BK55" s="105">
        <f t="shared" si="308"/>
        <v>116520379.71157773</v>
      </c>
      <c r="BL55" s="105">
        <f t="shared" si="308"/>
        <v>118330696.83861984</v>
      </c>
      <c r="BM55" s="106">
        <f t="shared" si="308"/>
        <v>120131962.38002671</v>
      </c>
      <c r="BN55" s="106">
        <f t="shared" ref="BN55" si="309">SUM(BN53+AP51+BB51)</f>
        <v>122665086.17890929</v>
      </c>
      <c r="BO55" s="106">
        <f t="shared" ref="BO55" si="310">SUM(BO53+AQ51+BC51)</f>
        <v>9192214.2634158358</v>
      </c>
      <c r="BP55" s="106">
        <f t="shared" ref="BP55" si="311">SUM(BP53+AR51+BD51)</f>
        <v>9458314.8720987588</v>
      </c>
      <c r="BQ55" s="106">
        <f t="shared" ref="BQ55" si="312">SUM(BQ53+AS51+BE51)</f>
        <v>9723084.9777382649</v>
      </c>
      <c r="BR55" s="106">
        <f t="shared" ref="BR55" si="313">SUM(BR53+AT51+BF51)</f>
        <v>9986531.2328495737</v>
      </c>
      <c r="BS55" s="106">
        <f t="shared" ref="BS55" si="314">SUM(BS53+AU51+BG51)</f>
        <v>10248660.256685324</v>
      </c>
      <c r="BT55" s="106">
        <f t="shared" ref="BT55" si="315">SUM(BT53+AV51+BH51)</f>
        <v>10872374.629164957</v>
      </c>
      <c r="BU55" s="106">
        <f t="shared" ref="BU55" si="316">SUM(BU53+AW51+BI51)</f>
        <v>11314243.16401913</v>
      </c>
      <c r="BV55" s="106">
        <f t="shared" ref="BV55" si="317">SUM(BV53+AX51+BJ51)</f>
        <v>11615840.973799033</v>
      </c>
      <c r="BW55" s="106">
        <f t="shared" ref="BW55" si="318">SUM(BW53+AY51+BK51)</f>
        <v>11915930.794530038</v>
      </c>
      <c r="BX55" s="106">
        <f t="shared" ref="BX55" si="319">SUM(BX53+AZ51+BL51)</f>
        <v>12214520.166157389</v>
      </c>
      <c r="BY55" s="106">
        <f t="shared" ref="BY55" si="320">SUM(BY53+BA51+BM51)</f>
        <v>12511616.590926601</v>
      </c>
      <c r="BZ55" s="106">
        <f t="shared" ref="BZ55" si="321">SUM(BZ53+BB51+BN51)</f>
        <v>13318912.47659494</v>
      </c>
      <c r="CA55" s="106">
        <f t="shared" ref="CA55" si="322">SUM(CA53+BC51+BO51)</f>
        <v>5636487.9920196235</v>
      </c>
      <c r="CB55" s="106">
        <f t="shared" ref="CB55" si="323">SUM(CB53+BD51+BP51)</f>
        <v>5773050.5520595266</v>
      </c>
      <c r="CC55" s="106">
        <f t="shared" ref="CC55" si="324">SUM(CC53+BE51+BQ51)</f>
        <v>5908930.2992992289</v>
      </c>
      <c r="CD55" s="106">
        <f t="shared" ref="CD55" si="325">SUM(CD53+BF51+BR51)</f>
        <v>6044130.6478027329</v>
      </c>
      <c r="CE55" s="106">
        <f t="shared" ref="CE55" si="326">SUM(CE53+BG51+BS51)</f>
        <v>6178654.9945637193</v>
      </c>
      <c r="CF55" s="106">
        <f t="shared" ref="CF55" si="327">SUM(CF53+BH51+BT51)</f>
        <v>6523351.9903778648</v>
      </c>
      <c r="CG55" s="106">
        <f t="shared" ref="CG55" si="328">SUM(CG53+BI51+BU51)</f>
        <v>6833852.9584259745</v>
      </c>
      <c r="CH55" s="106">
        <f t="shared" ref="CH55" si="329">SUM(CH53+BJ51+BV51)</f>
        <v>7004740.0392338447</v>
      </c>
      <c r="CI55" s="106">
        <f t="shared" ref="CI55" si="330">SUM(CI53+BK51+BW51)</f>
        <v>7174772.6846376751</v>
      </c>
      <c r="CJ55" s="106">
        <f t="shared" ref="CJ55" si="331">SUM(CJ53+BL51+BX51)</f>
        <v>7343955.1668144874</v>
      </c>
      <c r="CK55" s="106">
        <f t="shared" ref="CK55" si="332">SUM(CK53+BM51+BY51)</f>
        <v>7512291.7365804138</v>
      </c>
      <c r="CL55" s="106">
        <f t="shared" ref="CL55" si="333">SUM(CL53+BN51+BZ51)</f>
        <v>7819673.2886355175</v>
      </c>
      <c r="CM55" s="106">
        <f t="shared" ref="CM55" si="334">SUM(CM53+BO51+CA51)</f>
        <v>0</v>
      </c>
      <c r="CN55" s="106">
        <f t="shared" ref="CN55" si="335">SUM(CN53+BP51+CB51)</f>
        <v>0</v>
      </c>
      <c r="CO55" s="106">
        <f t="shared" ref="CO55" si="336">SUM(CO53+BQ51+CC51)</f>
        <v>0</v>
      </c>
      <c r="CP55" s="106">
        <f t="shared" ref="CP55" si="337">SUM(CP53+BR51+CD51)</f>
        <v>0</v>
      </c>
      <c r="CQ55" s="106">
        <f t="shared" ref="CQ55" si="338">SUM(CQ53+BS51+CE51)</f>
        <v>0</v>
      </c>
      <c r="CR55" s="106">
        <f t="shared" ref="CR55" si="339">SUM(CR53+BT51+CF51)</f>
        <v>0</v>
      </c>
      <c r="CS55" s="106">
        <f t="shared" ref="CS55" si="340">SUM(CS53+BU51+CG51)</f>
        <v>0</v>
      </c>
      <c r="CT55" s="106">
        <f t="shared" ref="CT55" si="341">SUM(CT53+BV51+CH51)</f>
        <v>0</v>
      </c>
      <c r="CU55" s="106">
        <f t="shared" ref="CU55" si="342">SUM(CU53+BW51+CI51)</f>
        <v>0</v>
      </c>
      <c r="CV55" s="106">
        <f t="shared" ref="CV55" si="343">SUM(CV53+BX51+CJ51)</f>
        <v>0</v>
      </c>
      <c r="CW55" s="106">
        <f t="shared" ref="CW55" si="344">SUM(CW53+BY51+CK51)</f>
        <v>0</v>
      </c>
      <c r="CX55" s="106">
        <f t="shared" ref="CX55" si="345">SUM(CX53+BZ51+CL51)</f>
        <v>0</v>
      </c>
      <c r="CY55" s="106">
        <f t="shared" ref="CY55" si="346">SUM(CY53+CA51+CM51)</f>
        <v>0</v>
      </c>
      <c r="CZ55" s="106">
        <f t="shared" ref="CZ55" si="347">SUM(CZ53+CB51+CN51)</f>
        <v>0</v>
      </c>
      <c r="DA55" s="106">
        <f t="shared" ref="DA55" si="348">SUM(DA53+CC51+CO51)</f>
        <v>0</v>
      </c>
      <c r="DB55" s="106">
        <f t="shared" ref="DB55" si="349">SUM(DB53+CD51+CP51)</f>
        <v>0</v>
      </c>
      <c r="DC55" s="106">
        <f t="shared" ref="DC55" si="350">SUM(DC53+CE51+CQ51)</f>
        <v>0</v>
      </c>
      <c r="DD55" s="106">
        <f t="shared" ref="DD55" si="351">SUM(DD53+CF51+CR51)</f>
        <v>0</v>
      </c>
      <c r="DE55" s="106">
        <f t="shared" ref="DE55" si="352">SUM(DE53+CG51+CS51)</f>
        <v>0</v>
      </c>
      <c r="DF55" s="106">
        <f t="shared" ref="DF55" si="353">SUM(DF53+CH51+CT51)</f>
        <v>0</v>
      </c>
      <c r="DG55" s="106">
        <f t="shared" ref="DG55" si="354">SUM(DG53+CI51+CU51)</f>
        <v>0</v>
      </c>
      <c r="DH55" s="106">
        <f t="shared" ref="DH55" si="355">SUM(DH53+CJ51+CV51)</f>
        <v>0</v>
      </c>
      <c r="DI55" s="106">
        <f t="shared" ref="DI55" si="356">SUM(DI53+CK51+CW51)</f>
        <v>0</v>
      </c>
      <c r="DJ55" s="106">
        <f t="shared" ref="DJ55" si="357">SUM(DJ53+CL51+CX51)</f>
        <v>0</v>
      </c>
      <c r="DK55" s="106">
        <f t="shared" ref="DK55" si="358">SUM(DK53+CM51+CY51)</f>
        <v>0</v>
      </c>
      <c r="DL55" s="106">
        <f t="shared" ref="DL55" si="359">SUM(DL53+CN51+CZ51)</f>
        <v>0</v>
      </c>
    </row>
    <row r="56" spans="2:116" s="69" customFormat="1" x14ac:dyDescent="0.2">
      <c r="B56" s="107"/>
      <c r="C56" s="108"/>
      <c r="D56" s="108"/>
      <c r="E56" s="386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</row>
    <row r="57" spans="2:116" s="69" customFormat="1" x14ac:dyDescent="0.2">
      <c r="B57" s="109" t="s">
        <v>178</v>
      </c>
      <c r="C57" s="99"/>
      <c r="D57" s="99"/>
      <c r="E57" s="119"/>
      <c r="F57" s="110">
        <f>F55</f>
        <v>0</v>
      </c>
      <c r="G57" s="110">
        <f>SUM(F57+G55)</f>
        <v>6377875</v>
      </c>
      <c r="H57" s="110">
        <f>SUM(G57+H55)</f>
        <v>13999435.625</v>
      </c>
      <c r="I57" s="110">
        <f t="shared" ref="I57:R57" si="360">SUM(H57+I55)</f>
        <v>22858463.446874999</v>
      </c>
      <c r="J57" s="110">
        <f t="shared" si="360"/>
        <v>32948771.129640624</v>
      </c>
      <c r="K57" s="110">
        <f t="shared" si="360"/>
        <v>44264202.273992419</v>
      </c>
      <c r="L57" s="110">
        <f t="shared" si="360"/>
        <v>56798631.262622461</v>
      </c>
      <c r="M57" s="110">
        <f t="shared" si="360"/>
        <v>70545963.106309354</v>
      </c>
      <c r="N57" s="110">
        <f t="shared" si="360"/>
        <v>85500133.290777802</v>
      </c>
      <c r="O57" s="110">
        <f t="shared" si="360"/>
        <v>101655107.62432392</v>
      </c>
      <c r="P57" s="110">
        <f t="shared" si="360"/>
        <v>119004882.08620229</v>
      </c>
      <c r="Q57" s="110">
        <f t="shared" si="360"/>
        <v>137543482.6757713</v>
      </c>
      <c r="R57" s="110">
        <f t="shared" si="360"/>
        <v>160068018.62495789</v>
      </c>
      <c r="S57" s="110">
        <f>SUM(R57+S55)</f>
        <v>184158431.89439854</v>
      </c>
      <c r="T57" s="110">
        <f t="shared" ref="T57:AO57" si="361">SUM(S57+T55)</f>
        <v>209629593.09749198</v>
      </c>
      <c r="U57" s="110">
        <f t="shared" si="361"/>
        <v>236474598.49456996</v>
      </c>
      <c r="V57" s="110">
        <f t="shared" si="361"/>
        <v>264686578.86466256</v>
      </c>
      <c r="W57" s="110">
        <f t="shared" si="361"/>
        <v>294258699.3329047</v>
      </c>
      <c r="X57" s="110">
        <f t="shared" si="361"/>
        <v>325184159.19880563</v>
      </c>
      <c r="Y57" s="110">
        <f t="shared" si="361"/>
        <v>357660086.76537704</v>
      </c>
      <c r="Z57" s="110">
        <f t="shared" si="361"/>
        <v>391515613.69411564</v>
      </c>
      <c r="AA57" s="110">
        <f t="shared" si="361"/>
        <v>426743841.9882105</v>
      </c>
      <c r="AB57" s="110">
        <f t="shared" si="361"/>
        <v>463337908.14083493</v>
      </c>
      <c r="AC57" s="110">
        <f t="shared" si="361"/>
        <v>501290982.96269619</v>
      </c>
      <c r="AD57" s="110">
        <f t="shared" si="361"/>
        <v>545449850.80562174</v>
      </c>
      <c r="AE57" s="110">
        <f t="shared" si="361"/>
        <v>591339128.30933261</v>
      </c>
      <c r="AF57" s="110">
        <f t="shared" si="361"/>
        <v>638772863.42552495</v>
      </c>
      <c r="AG57" s="110">
        <f t="shared" si="361"/>
        <v>687743333.86613631</v>
      </c>
      <c r="AH57" s="110">
        <f t="shared" si="361"/>
        <v>738242855.95454466</v>
      </c>
      <c r="AI57" s="110">
        <f t="shared" si="361"/>
        <v>790263784.43251097</v>
      </c>
      <c r="AJ57" s="110">
        <f t="shared" si="361"/>
        <v>843888123.39489067</v>
      </c>
      <c r="AK57" s="110">
        <f t="shared" si="361"/>
        <v>899227935.66245842</v>
      </c>
      <c r="AL57" s="110">
        <f t="shared" si="361"/>
        <v>956111527.86868834</v>
      </c>
      <c r="AM57" s="110">
        <f t="shared" si="361"/>
        <v>1014531181.1138872</v>
      </c>
      <c r="AN57" s="110">
        <f t="shared" si="361"/>
        <v>1074479215.09286</v>
      </c>
      <c r="AO57" s="110">
        <f t="shared" si="361"/>
        <v>1135947987.901938</v>
      </c>
      <c r="AP57" s="110">
        <f t="shared" ref="AP57:BM57" si="362">SUM(AO57+AP55)</f>
        <v>1205787852.5839074</v>
      </c>
      <c r="AQ57" s="110">
        <f t="shared" si="362"/>
        <v>1277480480.3424671</v>
      </c>
      <c r="AR57" s="110">
        <f t="shared" si="362"/>
        <v>1350866540.6422338</v>
      </c>
      <c r="AS57" s="110">
        <f t="shared" si="362"/>
        <v>1425937566.3205018</v>
      </c>
      <c r="AT57" s="110">
        <f t="shared" si="362"/>
        <v>1502685132.5503786</v>
      </c>
      <c r="AU57" s="110">
        <f t="shared" si="362"/>
        <v>1581100856.6291058</v>
      </c>
      <c r="AV57" s="110">
        <f t="shared" si="362"/>
        <v>1661418059.6172187</v>
      </c>
      <c r="AW57" s="110">
        <f t="shared" si="362"/>
        <v>1743601059.2703912</v>
      </c>
      <c r="AX57" s="110">
        <f t="shared" si="362"/>
        <v>1827477410.6052978</v>
      </c>
      <c r="AY57" s="110">
        <f t="shared" si="362"/>
        <v>1913038646.8635299</v>
      </c>
      <c r="AZ57" s="110">
        <f t="shared" si="362"/>
        <v>2000276343.6204708</v>
      </c>
      <c r="BA57" s="110">
        <f t="shared" si="362"/>
        <v>2089182118.573627</v>
      </c>
      <c r="BB57" s="110">
        <f t="shared" si="362"/>
        <v>2188551549.5888686</v>
      </c>
      <c r="BC57" s="110">
        <f t="shared" si="362"/>
        <v>2289915215.8490343</v>
      </c>
      <c r="BD57" s="110">
        <f t="shared" si="362"/>
        <v>2393113079.4578991</v>
      </c>
      <c r="BE57" s="110">
        <f t="shared" si="362"/>
        <v>2498135969.4287195</v>
      </c>
      <c r="BF57" s="110">
        <f t="shared" si="362"/>
        <v>2604974760.6296859</v>
      </c>
      <c r="BG57" s="110">
        <f t="shared" si="362"/>
        <v>2713620373.5546474</v>
      </c>
      <c r="BH57" s="110">
        <f t="shared" si="362"/>
        <v>2824516281.2155504</v>
      </c>
      <c r="BI57" s="110">
        <f t="shared" si="362"/>
        <v>2937388689.7461491</v>
      </c>
      <c r="BJ57" s="110">
        <f t="shared" si="362"/>
        <v>3052089655.2596946</v>
      </c>
      <c r="BK57" s="110">
        <f t="shared" si="362"/>
        <v>3168610034.9712725</v>
      </c>
      <c r="BL57" s="110">
        <f t="shared" si="362"/>
        <v>3286940731.8098922</v>
      </c>
      <c r="BM57" s="111">
        <f t="shared" si="362"/>
        <v>3407072694.189919</v>
      </c>
      <c r="BN57" s="111">
        <f t="shared" ref="BN57" si="363">SUM(BM57+BN55)</f>
        <v>3529737780.3688283</v>
      </c>
      <c r="BO57" s="111">
        <f t="shared" ref="BO57" si="364">SUM(BN57+BO55)</f>
        <v>3538929994.6322441</v>
      </c>
      <c r="BP57" s="111">
        <f t="shared" ref="BP57" si="365">SUM(BO57+BP55)</f>
        <v>3548388309.504343</v>
      </c>
      <c r="BQ57" s="111">
        <f t="shared" ref="BQ57" si="366">SUM(BP57+BQ55)</f>
        <v>3558111394.4820814</v>
      </c>
      <c r="BR57" s="111">
        <f t="shared" ref="BR57" si="367">SUM(BQ57+BR55)</f>
        <v>3568097925.714931</v>
      </c>
      <c r="BS57" s="111">
        <f t="shared" ref="BS57" si="368">SUM(BR57+BS55)</f>
        <v>3578346585.9716163</v>
      </c>
      <c r="BT57" s="111">
        <f t="shared" ref="BT57" si="369">SUM(BS57+BT55)</f>
        <v>3589218960.6007814</v>
      </c>
      <c r="BU57" s="111">
        <f t="shared" ref="BU57" si="370">SUM(BT57+BU55)</f>
        <v>3600533203.7648005</v>
      </c>
      <c r="BV57" s="111">
        <f t="shared" ref="BV57" si="371">SUM(BU57+BV55)</f>
        <v>3612149044.7385998</v>
      </c>
      <c r="BW57" s="111">
        <f t="shared" ref="BW57" si="372">SUM(BV57+BW55)</f>
        <v>3624064975.5331297</v>
      </c>
      <c r="BX57" s="111">
        <f t="shared" ref="BX57" si="373">SUM(BW57+BX55)</f>
        <v>3636279495.6992869</v>
      </c>
      <c r="BY57" s="111">
        <f t="shared" ref="BY57" si="374">SUM(BX57+BY55)</f>
        <v>3648791112.2902136</v>
      </c>
      <c r="BZ57" s="111">
        <f t="shared" ref="BZ57" si="375">SUM(BY57+BZ55)</f>
        <v>3662110024.7668085</v>
      </c>
      <c r="CA57" s="111">
        <f t="shared" ref="CA57" si="376">SUM(BZ57+CA55)</f>
        <v>3667746512.7588282</v>
      </c>
      <c r="CB57" s="111">
        <f t="shared" ref="CB57" si="377">SUM(CA57+CB55)</f>
        <v>3673519563.3108878</v>
      </c>
      <c r="CC57" s="111">
        <f t="shared" ref="CC57" si="378">SUM(CB57+CC55)</f>
        <v>3679428493.6101871</v>
      </c>
      <c r="CD57" s="111">
        <f t="shared" ref="CD57" si="379">SUM(CC57+CD55)</f>
        <v>3685472624.2579899</v>
      </c>
      <c r="CE57" s="111">
        <f t="shared" ref="CE57" si="380">SUM(CD57+CE55)</f>
        <v>3691651279.2525535</v>
      </c>
      <c r="CF57" s="111">
        <f t="shared" ref="CF57" si="381">SUM(CE57+CF55)</f>
        <v>3698174631.2429314</v>
      </c>
      <c r="CG57" s="111">
        <f t="shared" ref="CG57" si="382">SUM(CF57+CG55)</f>
        <v>3705008484.2013574</v>
      </c>
      <c r="CH57" s="111">
        <f t="shared" ref="CH57" si="383">SUM(CG57+CH55)</f>
        <v>3712013224.240591</v>
      </c>
      <c r="CI57" s="111">
        <f t="shared" ref="CI57" si="384">SUM(CH57+CI55)</f>
        <v>3719187996.9252286</v>
      </c>
      <c r="CJ57" s="111">
        <f t="shared" ref="CJ57" si="385">SUM(CI57+CJ55)</f>
        <v>3726531952.0920429</v>
      </c>
      <c r="CK57" s="111">
        <f t="shared" ref="CK57" si="386">SUM(CJ57+CK55)</f>
        <v>3734044243.8286233</v>
      </c>
      <c r="CL57" s="111">
        <f t="shared" ref="CL57" si="387">SUM(CK57+CL55)</f>
        <v>3741863917.117259</v>
      </c>
      <c r="CM57" s="111">
        <f t="shared" ref="CM57" si="388">SUM(CL57+CM55)</f>
        <v>3741863917.117259</v>
      </c>
      <c r="CN57" s="111">
        <f t="shared" ref="CN57" si="389">SUM(CM57+CN55)</f>
        <v>3741863917.117259</v>
      </c>
      <c r="CO57" s="111">
        <f t="shared" ref="CO57" si="390">SUM(CN57+CO55)</f>
        <v>3741863917.117259</v>
      </c>
      <c r="CP57" s="111">
        <f t="shared" ref="CP57" si="391">SUM(CO57+CP55)</f>
        <v>3741863917.117259</v>
      </c>
      <c r="CQ57" s="111">
        <f t="shared" ref="CQ57" si="392">SUM(CP57+CQ55)</f>
        <v>3741863917.117259</v>
      </c>
      <c r="CR57" s="111">
        <f t="shared" ref="CR57" si="393">SUM(CQ57+CR55)</f>
        <v>3741863917.117259</v>
      </c>
      <c r="CS57" s="111">
        <f t="shared" ref="CS57" si="394">SUM(CR57+CS55)</f>
        <v>3741863917.117259</v>
      </c>
      <c r="CT57" s="111">
        <f t="shared" ref="CT57" si="395">SUM(CS57+CT55)</f>
        <v>3741863917.117259</v>
      </c>
      <c r="CU57" s="111">
        <f t="shared" ref="CU57" si="396">SUM(CT57+CU55)</f>
        <v>3741863917.117259</v>
      </c>
      <c r="CV57" s="111">
        <f t="shared" ref="CV57" si="397">SUM(CU57+CV55)</f>
        <v>3741863917.117259</v>
      </c>
      <c r="CW57" s="111">
        <f t="shared" ref="CW57" si="398">SUM(CV57+CW55)</f>
        <v>3741863917.117259</v>
      </c>
      <c r="CX57" s="111">
        <f t="shared" ref="CX57" si="399">SUM(CW57+CX55)</f>
        <v>3741863917.117259</v>
      </c>
      <c r="CY57" s="111">
        <f t="shared" ref="CY57" si="400">SUM(CX57+CY55)</f>
        <v>3741863917.117259</v>
      </c>
      <c r="CZ57" s="111">
        <f t="shared" ref="CZ57" si="401">SUM(CY57+CZ55)</f>
        <v>3741863917.117259</v>
      </c>
      <c r="DA57" s="111">
        <f t="shared" ref="DA57" si="402">SUM(CZ57+DA55)</f>
        <v>3741863917.117259</v>
      </c>
      <c r="DB57" s="111">
        <f t="shared" ref="DB57" si="403">SUM(DA57+DB55)</f>
        <v>3741863917.117259</v>
      </c>
      <c r="DC57" s="111">
        <f t="shared" ref="DC57" si="404">SUM(DB57+DC55)</f>
        <v>3741863917.117259</v>
      </c>
      <c r="DD57" s="111">
        <f t="shared" ref="DD57" si="405">SUM(DC57+DD55)</f>
        <v>3741863917.117259</v>
      </c>
      <c r="DE57" s="111">
        <f t="shared" ref="DE57" si="406">SUM(DD57+DE55)</f>
        <v>3741863917.117259</v>
      </c>
      <c r="DF57" s="111">
        <f t="shared" ref="DF57" si="407">SUM(DE57+DF55)</f>
        <v>3741863917.117259</v>
      </c>
      <c r="DG57" s="111">
        <f t="shared" ref="DG57" si="408">SUM(DF57+DG55)</f>
        <v>3741863917.117259</v>
      </c>
      <c r="DH57" s="111">
        <f t="shared" ref="DH57" si="409">SUM(DG57+DH55)</f>
        <v>3741863917.117259</v>
      </c>
      <c r="DI57" s="111">
        <f t="shared" ref="DI57" si="410">SUM(DH57+DI55)</f>
        <v>3741863917.117259</v>
      </c>
      <c r="DJ57" s="111">
        <f t="shared" ref="DJ57" si="411">SUM(DI57+DJ55)</f>
        <v>3741863917.117259</v>
      </c>
      <c r="DK57" s="111">
        <f t="shared" ref="DK57" si="412">SUM(DJ57+DK55)</f>
        <v>3741863917.117259</v>
      </c>
      <c r="DL57" s="111">
        <f t="shared" ref="DL57" si="413">SUM(DK57+DL55)</f>
        <v>3741863917.117259</v>
      </c>
    </row>
    <row r="58" spans="2:116" s="69" customFormat="1" x14ac:dyDescent="0.2">
      <c r="B58" s="103"/>
      <c r="E58" s="57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</row>
    <row r="59" spans="2:116" s="69" customFormat="1" x14ac:dyDescent="0.2">
      <c r="B59" s="104" t="s">
        <v>143</v>
      </c>
      <c r="C59" s="97"/>
      <c r="D59" s="97"/>
      <c r="E59" s="117"/>
      <c r="F59" s="117">
        <f>_xlfn.XLOOKUP(F1,'Cashflow Model'!$E1:$CD1,'Cashflow Model'!$E22:$CD22,0,0)</f>
        <v>0</v>
      </c>
      <c r="G59" s="117">
        <f>_xlfn.XLOOKUP(G1,'Cashflow Model'!$E1:$CD1,'Cashflow Model'!$E22:$CD22,0,0)</f>
        <v>5725312.5</v>
      </c>
      <c r="H59" s="117">
        <f>_xlfn.XLOOKUP(H1,'Cashflow Model'!$E1:$CD1,'Cashflow Model'!$E22:$CD22,0,0)</f>
        <v>12567060.9375</v>
      </c>
      <c r="I59" s="117">
        <f>_xlfn.XLOOKUP(I1,'Cashflow Model'!$E1:$CD1,'Cashflow Model'!$E22:$CD22,0,0)</f>
        <v>20519663.1328125</v>
      </c>
      <c r="J59" s="117">
        <f>_xlfn.XLOOKUP(J1,'Cashflow Model'!$E1:$CD1,'Cashflow Model'!$E22:$CD22,0,0)</f>
        <v>29577564.81714844</v>
      </c>
      <c r="K59" s="117">
        <f>_xlfn.XLOOKUP(K1,'Cashflow Model'!$E1:$CD1,'Cashflow Model'!$E22:$CD22,0,0)</f>
        <v>39735239.493062697</v>
      </c>
      <c r="L59" s="117">
        <f>_xlfn.XLOOKUP(L1,'Cashflow Model'!$E1:$CD1,'Cashflow Model'!$E22:$CD22,0,0)</f>
        <v>50987188.295597382</v>
      </c>
      <c r="M59" s="117">
        <f>_xlfn.XLOOKUP(M1,'Cashflow Model'!$E1:$CD1,'Cashflow Model'!$E22:$CD22,0,0)</f>
        <v>63327939.854119398</v>
      </c>
      <c r="N59" s="117">
        <f>_xlfn.XLOOKUP(N1,'Cashflow Model'!$E1:$CD1,'Cashflow Model'!$E22:$CD22,0,0)</f>
        <v>76752050.154848799</v>
      </c>
      <c r="O59" s="117">
        <f>_xlfn.XLOOKUP(O1,'Cashflow Model'!$E1:$CD1,'Cashflow Model'!$E22:$CD22,0,0)</f>
        <v>91254102.40407455</v>
      </c>
      <c r="P59" s="117">
        <f>_xlfn.XLOOKUP(P1,'Cashflow Model'!$E1:$CD1,'Cashflow Model'!$E22:$CD22,0,0)</f>
        <v>106828706.89205417</v>
      </c>
      <c r="Q59" s="117">
        <f>_xlfn.XLOOKUP(Q1,'Cashflow Model'!$E1:$CD1,'Cashflow Model'!$E22:$CD22,0,0)</f>
        <v>123470500.85759389</v>
      </c>
      <c r="R59" s="117">
        <f>_xlfn.XLOOKUP(R1,'Cashflow Model'!$E1:$CD1,'Cashflow Model'!$E22:$CD22,0,0)</f>
        <v>143690402.81970155</v>
      </c>
      <c r="S59" s="117">
        <f>_xlfn.XLOOKUP(S1,'Cashflow Model'!$E1:$CD1,'Cashflow Model'!$E22:$CD22,0,0)</f>
        <v>165117017.77199867</v>
      </c>
      <c r="T59" s="117">
        <f>_xlfn.XLOOKUP(T1,'Cashflow Model'!$E1:$CD1,'Cashflow Model'!$E22:$CD22,0,0)</f>
        <v>187744312.14953431</v>
      </c>
      <c r="U59" s="117">
        <f>_xlfn.XLOOKUP(U1,'Cashflow Model'!$E1:$CD1,'Cashflow Model'!$E22:$CD22,0,0)</f>
        <v>211566282.55518228</v>
      </c>
      <c r="V59" s="117">
        <f>_xlfn.XLOOKUP(V1,'Cashflow Model'!$E1:$CD1,'Cashflow Model'!$E22:$CD22,0,0)</f>
        <v>236576955.60880199</v>
      </c>
      <c r="W59" s="117">
        <f>_xlfn.XLOOKUP(W1,'Cashflow Model'!$E1:$CD1,'Cashflow Model'!$E22:$CD22,0,0)</f>
        <v>262770387.79715359</v>
      </c>
      <c r="X59" s="117">
        <f>_xlfn.XLOOKUP(X1,'Cashflow Model'!$E1:$CD1,'Cashflow Model'!$E22:$CD22,0,0)</f>
        <v>290140665.32456344</v>
      </c>
      <c r="Y59" s="117">
        <f>_xlfn.XLOOKUP(Y1,'Cashflow Model'!$E1:$CD1,'Cashflow Model'!$E22:$CD22,0,0)</f>
        <v>318863636.46433628</v>
      </c>
      <c r="Z59" s="117">
        <f>_xlfn.XLOOKUP(Z1,'Cashflow Model'!$E1:$CD1,'Cashflow Model'!$E22:$CD22,0,0)</f>
        <v>348787151.74841022</v>
      </c>
      <c r="AA59" s="117">
        <f>_xlfn.XLOOKUP(AA1,'Cashflow Model'!$E1:$CD1,'Cashflow Model'!$E22:$CD22,0,0)</f>
        <v>379905208.45606381</v>
      </c>
      <c r="AB59" s="117">
        <f>_xlfn.XLOOKUP(AB1,'Cashflow Model'!$E1:$CD1,'Cashflow Model'!$E22:$CD22,0,0)</f>
        <v>412211833.88017911</v>
      </c>
      <c r="AC59" s="117">
        <f>_xlfn.XLOOKUP(AC1,'Cashflow Model'!$E1:$CD1,'Cashflow Model'!$E22:$CD22,0,0)</f>
        <v>445701085.17717385</v>
      </c>
      <c r="AD59" s="117">
        <f>_xlfn.XLOOKUP(AD1,'Cashflow Model'!$E1:$CD1,'Cashflow Model'!$E22:$CD22,0,0)</f>
        <v>484636589.44617897</v>
      </c>
      <c r="AE59" s="117">
        <f>_xlfn.XLOOKUP(AE1,'Cashflow Model'!$E1:$CD1,'Cashflow Model'!$E22:$CD22,0,0)</f>
        <v>524884325.19383907</v>
      </c>
      <c r="AF59" s="117">
        <f>_xlfn.XLOOKUP(AF1,'Cashflow Model'!$E1:$CD1,'Cashflow Model'!$E22:$CD22,0,0)</f>
        <v>566437731.26276088</v>
      </c>
      <c r="AG59" s="117">
        <f>_xlfn.XLOOKUP(AG1,'Cashflow Model'!$E1:$CD1,'Cashflow Model'!$E22:$CD22,0,0)</f>
        <v>609290279.30133808</v>
      </c>
      <c r="AH59" s="117">
        <f>_xlfn.XLOOKUP(AH1,'Cashflow Model'!$E1:$CD1,'Cashflow Model'!$E22:$CD22,0,0)</f>
        <v>653435473.59972239</v>
      </c>
      <c r="AI59" s="117">
        <f>_xlfn.XLOOKUP(AI1,'Cashflow Model'!$E1:$CD1,'Cashflow Model'!$E22:$CD22,0,0)</f>
        <v>698866850.92661476</v>
      </c>
      <c r="AJ59" s="117">
        <f>_xlfn.XLOOKUP(AJ1,'Cashflow Model'!$E1:$CD1,'Cashflow Model'!$E22:$CD22,0,0)</f>
        <v>745657851.15380597</v>
      </c>
      <c r="AK59" s="117">
        <f>_xlfn.XLOOKUP(AK1,'Cashflow Model'!$E1:$CD1,'Cashflow Model'!$E22:$CD22,0,0)</f>
        <v>793726971.37986124</v>
      </c>
      <c r="AL59" s="117">
        <f>_xlfn.XLOOKUP(AL1,'Cashflow Model'!$E1:$CD1,'Cashflow Model'!$E22:$CD22,0,0)</f>
        <v>843067821.00478625</v>
      </c>
      <c r="AM59" s="117">
        <f>_xlfn.XLOOKUP(AM1,'Cashflow Model'!$E1:$CD1,'Cashflow Model'!$E22:$CD22,0,0)</f>
        <v>893674041.38158667</v>
      </c>
      <c r="AN59" s="117">
        <f>_xlfn.XLOOKUP(AN1,'Cashflow Model'!$E1:$CD1,'Cashflow Model'!$E22:$CD22,0,0)</f>
        <v>945539305.65650308</v>
      </c>
      <c r="AO59" s="117">
        <f>_xlfn.XLOOKUP(AO1,'Cashflow Model'!$E1:$CD1,'Cashflow Model'!$E22:$CD22,0,0)</f>
        <v>998657318.61004484</v>
      </c>
      <c r="AP59" s="117">
        <f>_xlfn.XLOOKUP(AP1,'Cashflow Model'!$E1:$CD1,'Cashflow Model'!$E22:$CD22,0,0)</f>
        <v>1058942290.5879456</v>
      </c>
      <c r="AQ59" s="117">
        <f>_xlfn.XLOOKUP(AQ1,'Cashflow Model'!$E1:$CD1,'Cashflow Model'!$E22:$CD22,0,0)</f>
        <v>1120788246.1059568</v>
      </c>
      <c r="AR59" s="117">
        <f>_xlfn.XLOOKUP(AR1,'Cashflow Model'!$E1:$CD1,'Cashflow Model'!$E22:$CD22,0,0)</f>
        <v>1184037313.5263779</v>
      </c>
      <c r="AS59" s="117">
        <f>_xlfn.XLOOKUP(AS1,'Cashflow Model'!$E1:$CD1,'Cashflow Model'!$E22:$CD22,0,0)</f>
        <v>1248682477.2896969</v>
      </c>
      <c r="AT59" s="117">
        <f>_xlfn.XLOOKUP(AT1,'Cashflow Model'!$E1:$CD1,'Cashflow Model'!$E22:$CD22,0,0)</f>
        <v>1314716756.9141994</v>
      </c>
      <c r="AU59" s="117">
        <f>_xlfn.XLOOKUP(AU1,'Cashflow Model'!$E1:$CD1,'Cashflow Model'!$E22:$CD22,0,0)</f>
        <v>1382133206.8205793</v>
      </c>
      <c r="AV59" s="117">
        <f>_xlfn.XLOOKUP(AV1,'Cashflow Model'!$E1:$CD1,'Cashflow Model'!$E22:$CD22,0,0)</f>
        <v>1451060439.6279061</v>
      </c>
      <c r="AW59" s="117">
        <f>_xlfn.XLOOKUP(AW1,'Cashflow Model'!$E1:$CD1,'Cashflow Model'!$E22:$CD22,0,0)</f>
        <v>1521360543.9511962</v>
      </c>
      <c r="AX59" s="117">
        <f>_xlfn.XLOOKUP(AX1,'Cashflow Model'!$E1:$CD1,'Cashflow Model'!$E22:$CD22,0,0)</f>
        <v>1593026655.4328699</v>
      </c>
      <c r="AY59" s="117">
        <f>_xlfn.XLOOKUP(AY1,'Cashflow Model'!$E1:$CD1,'Cashflow Model'!$E22:$CD22,0,0)</f>
        <v>1666051944.0371351</v>
      </c>
      <c r="AZ59" s="117">
        <f>_xlfn.XLOOKUP(AZ1,'Cashflow Model'!$E1:$CD1,'Cashflow Model'!$E22:$CD22,0,0)</f>
        <v>1740429613.8783791</v>
      </c>
      <c r="BA59" s="117">
        <f>_xlfn.XLOOKUP(BA1,'Cashflow Model'!$E1:$CD1,'Cashflow Model'!$E22:$CD22,0,0)</f>
        <v>1816152903.0504169</v>
      </c>
      <c r="BB59" s="117">
        <f>_xlfn.XLOOKUP(BB1,'Cashflow Model'!$E1:$CD1,'Cashflow Model'!$E22:$CD22,0,0)</f>
        <v>1900772556.7582579</v>
      </c>
      <c r="BC59" s="117">
        <f>_xlfn.XLOOKUP(BC1,'Cashflow Model'!$E1:$CD1,'Cashflow Model'!$E22:$CD22,0,0)</f>
        <v>1986854702.1975596</v>
      </c>
      <c r="BD59" s="117">
        <f>_xlfn.XLOOKUP(BD1,'Cashflow Model'!$E1:$CD1,'Cashflow Model'!$E22:$CD22,0,0)</f>
        <v>2074392026.9096649</v>
      </c>
      <c r="BE59" s="117">
        <f>_xlfn.XLOOKUP(BE1,'Cashflow Model'!$E1:$CD1,'Cashflow Model'!$E22:$CD22,0,0)</f>
        <v>2163377254.9982095</v>
      </c>
      <c r="BF59" s="117">
        <f>_xlfn.XLOOKUP(BF1,'Cashflow Model'!$E1:$CD1,'Cashflow Model'!$E22:$CD22,0,0)</f>
        <v>2253803146.9463115</v>
      </c>
      <c r="BG59" s="117">
        <f>_xlfn.XLOOKUP(BG1,'Cashflow Model'!$E1:$CD1,'Cashflow Model'!$E22:$CD22,0,0)</f>
        <v>2345662499.4346728</v>
      </c>
      <c r="BH59" s="117">
        <f>_xlfn.XLOOKUP(BH1,'Cashflow Model'!$E1:$CD1,'Cashflow Model'!$E22:$CD22,0,0)</f>
        <v>2439136072.4671636</v>
      </c>
      <c r="BI59" s="117">
        <f>_xlfn.XLOOKUP(BI1,'Cashflow Model'!$E1:$CD1,'Cashflow Model'!$E22:$CD22,0,0)</f>
        <v>2534205610.3624916</v>
      </c>
      <c r="BJ59" s="117">
        <f>_xlfn.XLOOKUP(BJ1,'Cashflow Model'!$E1:$CD1,'Cashflow Model'!$E22:$CD22,0,0)</f>
        <v>2630725071.9139433</v>
      </c>
      <c r="BK59" s="117">
        <f>_xlfn.XLOOKUP(BK1,'Cashflow Model'!$E1:$CD1,'Cashflow Model'!$E22:$CD22,0,0)</f>
        <v>2728687207.5032377</v>
      </c>
      <c r="BL59" s="117">
        <f>_xlfn.XLOOKUP(BL1,'Cashflow Model'!$E1:$CD1,'Cashflow Model'!$E22:$CD22,0,0)</f>
        <v>2828084803.7601857</v>
      </c>
      <c r="BM59" s="117">
        <f>_xlfn.XLOOKUP(BM1,'Cashflow Model'!$E1:$CD1,'Cashflow Model'!$E22:$CD22,0,0)</f>
        <v>2928910683.3814487</v>
      </c>
      <c r="BN59" s="117">
        <f>_xlfn.XLOOKUP(BN1,'Cashflow Model'!$E1:$CD1,'Cashflow Model'!$E22:$CD22,0,0)</f>
        <v>3030474899.8966627</v>
      </c>
      <c r="BO59" s="309">
        <f>'Cashflow Model'!BN21</f>
        <v>86082145.439301744</v>
      </c>
      <c r="BP59" s="309">
        <f>'Cashflow Model'!BO21</f>
        <v>87537324.712105229</v>
      </c>
      <c r="BQ59" s="309">
        <f>'Cashflow Model'!BP21</f>
        <v>88985228.088544697</v>
      </c>
      <c r="BR59" s="309">
        <f>'Cashflow Model'!BQ21</f>
        <v>90425891.948102012</v>
      </c>
      <c r="BS59" s="309">
        <f>'Cashflow Model'!BR21</f>
        <v>91859352.488361493</v>
      </c>
      <c r="BT59" s="309">
        <f>'Cashflow Model'!BS21</f>
        <v>93473573.032490671</v>
      </c>
      <c r="BU59" s="309">
        <f>'Cashflow Model'!BT21</f>
        <v>95069537.895328209</v>
      </c>
      <c r="BV59" s="309">
        <f>'Cashflow Model'!BU21</f>
        <v>96519461.551451564</v>
      </c>
      <c r="BW59" s="309">
        <f>'Cashflow Model'!BV21</f>
        <v>97962135.589294285</v>
      </c>
      <c r="BX59" s="309">
        <f>'Cashflow Model'!BW21</f>
        <v>99397596.25694783</v>
      </c>
      <c r="BY59" s="309">
        <f>'Cashflow Model'!BX21</f>
        <v>100825879.62126307</v>
      </c>
      <c r="BZ59" s="309">
        <f>'Cashflow Model'!BY21</f>
        <v>101564216.5152138</v>
      </c>
      <c r="CA59" s="309">
        <f>'Cashflow Model'!BZ21</f>
        <v>102072037.59778985</v>
      </c>
      <c r="CB59" s="309">
        <f>'Cashflow Model'!CA21</f>
        <v>102582397.78577879</v>
      </c>
      <c r="CC59" s="309">
        <f>'Cashflow Model'!CB21</f>
        <v>103095309.77470767</v>
      </c>
      <c r="CD59" s="309">
        <f>'Cashflow Model'!CC21</f>
        <v>103610786.3235812</v>
      </c>
      <c r="CE59" s="309">
        <f>'Cashflow Model'!CD21</f>
        <v>104128840.25519909</v>
      </c>
      <c r="CF59" s="309" t="e">
        <f>'Cashflow Model'!#REF!</f>
        <v>#REF!</v>
      </c>
      <c r="CG59" s="309" t="e">
        <f>'Cashflow Model'!#REF!</f>
        <v>#REF!</v>
      </c>
      <c r="CH59" s="309" t="e">
        <f>'Cashflow Model'!#REF!</f>
        <v>#REF!</v>
      </c>
      <c r="CI59" s="309" t="e">
        <f>'Cashflow Model'!#REF!</f>
        <v>#REF!</v>
      </c>
      <c r="CJ59" s="309">
        <f>'Cashflow Model'!CE21</f>
        <v>0</v>
      </c>
      <c r="CK59" s="309">
        <f>'Cashflow Model'!CF21</f>
        <v>0</v>
      </c>
      <c r="CL59" s="309">
        <f>'Cashflow Model'!CG21</f>
        <v>0</v>
      </c>
      <c r="CM59" s="309">
        <f>'Cashflow Model'!CH21</f>
        <v>0</v>
      </c>
      <c r="CN59" s="309">
        <f>'Cashflow Model'!CI21</f>
        <v>0</v>
      </c>
      <c r="CO59" s="309">
        <f>'Cashflow Model'!CJ21</f>
        <v>0</v>
      </c>
      <c r="CP59" s="309">
        <f>'Cashflow Model'!CK21</f>
        <v>0</v>
      </c>
      <c r="CQ59" s="309">
        <f>'Cashflow Model'!CL21</f>
        <v>0</v>
      </c>
      <c r="CR59" s="309">
        <f>'Cashflow Model'!CM21</f>
        <v>0</v>
      </c>
      <c r="CS59" s="309">
        <f>'Cashflow Model'!CN21</f>
        <v>0</v>
      </c>
      <c r="CT59" s="309">
        <f>'Cashflow Model'!CO21</f>
        <v>0</v>
      </c>
      <c r="CU59" s="309">
        <f>'Cashflow Model'!CP21</f>
        <v>0</v>
      </c>
      <c r="CV59" s="309">
        <f>'Cashflow Model'!CQ21</f>
        <v>0</v>
      </c>
      <c r="CW59" s="309">
        <f>'Cashflow Model'!CR21</f>
        <v>0</v>
      </c>
      <c r="CX59" s="309">
        <f>'Cashflow Model'!CS21</f>
        <v>0</v>
      </c>
      <c r="CY59" s="309">
        <f>'Cashflow Model'!CT21</f>
        <v>0</v>
      </c>
      <c r="CZ59" s="309">
        <f>'Cashflow Model'!CU21</f>
        <v>0</v>
      </c>
      <c r="DA59" s="309">
        <f>'Cashflow Model'!CV21</f>
        <v>0</v>
      </c>
      <c r="DB59" s="309">
        <f>'Cashflow Model'!CW21</f>
        <v>0</v>
      </c>
      <c r="DC59" s="309">
        <f>'Cashflow Model'!CX21</f>
        <v>0</v>
      </c>
      <c r="DD59" s="309">
        <f>'Cashflow Model'!CY21</f>
        <v>0</v>
      </c>
      <c r="DE59" s="309">
        <f>'Cashflow Model'!CZ21</f>
        <v>0</v>
      </c>
      <c r="DF59" s="309">
        <f>'Cashflow Model'!DA21</f>
        <v>0</v>
      </c>
      <c r="DG59" s="309">
        <f>'Cashflow Model'!DB21</f>
        <v>0</v>
      </c>
      <c r="DH59" s="309">
        <f>'Cashflow Model'!DC21</f>
        <v>0</v>
      </c>
      <c r="DI59" s="309">
        <f>'Cashflow Model'!DD21</f>
        <v>0</v>
      </c>
      <c r="DJ59" s="309">
        <f>'Cashflow Model'!DE21</f>
        <v>0</v>
      </c>
      <c r="DK59" s="309">
        <f>'Cashflow Model'!DF21</f>
        <v>0</v>
      </c>
      <c r="DL59" s="309">
        <f>'Cashflow Model'!DG21</f>
        <v>0</v>
      </c>
    </row>
    <row r="60" spans="2:116" s="78" customFormat="1" x14ac:dyDescent="0.2">
      <c r="B60" s="118" t="s">
        <v>144</v>
      </c>
      <c r="C60" s="91"/>
      <c r="D60" s="91"/>
      <c r="E60" s="360"/>
      <c r="F60" s="119">
        <f>E60*(1+(Dashboard!$C13/12))+(F59-E59)</f>
        <v>0</v>
      </c>
      <c r="G60" s="119">
        <f>F60*(1+(Dashboard!$C13/12))+(G59-F59)</f>
        <v>5725312.5</v>
      </c>
      <c r="H60" s="119">
        <f>G60*(1+(Dashboard!$C13/12))+(H59-G59)</f>
        <v>12610000.78125</v>
      </c>
      <c r="I60" s="119">
        <f>H60*(1+(Dashboard!$C13/12))+(I59-H59)</f>
        <v>20657177.982421875</v>
      </c>
      <c r="J60" s="119">
        <f>I60*(1+(Dashboard!$C13/12))+(J59-I59)</f>
        <v>29870008.501625981</v>
      </c>
      <c r="K60" s="119">
        <f>J60*(1+(Dashboard!$C13/12))+(K59-J59)</f>
        <v>40251708.241302431</v>
      </c>
      <c r="L60" s="119">
        <f>K60*(1+(Dashboard!$C13/12))+(L59-K59)</f>
        <v>51805544.855646886</v>
      </c>
      <c r="M60" s="119">
        <f>L60*(1+(Dashboard!$C13/12))+(M59-L59)</f>
        <v>64534838.000586256</v>
      </c>
      <c r="N60" s="119">
        <f>M60*(1+(Dashboard!$C13/12))+(N59-M59)</f>
        <v>78442959.586320058</v>
      </c>
      <c r="O60" s="119">
        <f>N60*(1+(Dashboard!$C13/12))+(O59-N59)</f>
        <v>93533334.03244321</v>
      </c>
      <c r="P60" s="119">
        <f>O60*(1+(Dashboard!$C13/12))+(P59-O59)</f>
        <v>109809438.52566616</v>
      </c>
      <c r="Q60" s="119">
        <f>P60*(1+(Dashboard!$C13/12))+(Q59-P59)</f>
        <v>127274803.28014839</v>
      </c>
      <c r="R60" s="119">
        <f>Q60*(1+(Dashboard!$C13/12))+(R59-Q59)</f>
        <v>148449266.26685715</v>
      </c>
      <c r="S60" s="119">
        <f>R60*(1+(Dashboard!$C13/12))+(S59-R59)</f>
        <v>170989250.71615571</v>
      </c>
      <c r="T60" s="119">
        <f>S60*(1+(Dashboard!$C13/12))+(T59-S59)</f>
        <v>194898964.47406253</v>
      </c>
      <c r="U60" s="119">
        <f>T60*(1+(Dashboard!$C13/12))+(U59-T59)</f>
        <v>220182677.11326599</v>
      </c>
      <c r="V60" s="119">
        <f>U60*(1+(Dashboard!$C13/12))+(V59-U59)</f>
        <v>246844720.2452352</v>
      </c>
      <c r="W60" s="119">
        <f>V60*(1+(Dashboard!$C13/12))+(W59-V59)</f>
        <v>274889487.83542609</v>
      </c>
      <c r="X60" s="119">
        <f>W60*(1+(Dashboard!$C13/12))+(X59-W59)</f>
        <v>304321436.52160168</v>
      </c>
      <c r="Y60" s="119">
        <f>X60*(1+(Dashboard!$C13/12))+(Y59-X59)</f>
        <v>335326818.43528652</v>
      </c>
      <c r="Z60" s="119">
        <f>Y60*(1+(Dashboard!$C13/12))+(Z59-Y59)</f>
        <v>367765284.85762513</v>
      </c>
      <c r="AA60" s="119">
        <f>Z60*(1+(Dashboard!$C13/12))+(AA59-Z59)</f>
        <v>401641581.20171094</v>
      </c>
      <c r="AB60" s="119">
        <f>AA60*(1+(Dashboard!$C13/12))+(AB59-AA59)</f>
        <v>436960518.48483908</v>
      </c>
      <c r="AC60" s="119">
        <f>AB60*(1+(Dashboard!$C13/12))+(AC59-AB59)</f>
        <v>473726973.67047012</v>
      </c>
      <c r="AD60" s="119">
        <f>AC60*(1+(Dashboard!$C13/12))+(AD59-AC59)</f>
        <v>516215430.2420038</v>
      </c>
      <c r="AE60" s="119">
        <f>AD60*(1+(Dashboard!$C13/12))+(AE59-AD59)</f>
        <v>560334781.71647894</v>
      </c>
      <c r="AF60" s="119">
        <f>AE60*(1+(Dashboard!$C13/12))+(AF59-AE59)</f>
        <v>606090698.64827442</v>
      </c>
      <c r="AG60" s="119">
        <f>AF60*(1+(Dashboard!$C13/12))+(AG59-AF59)</f>
        <v>653488926.92671371</v>
      </c>
      <c r="AH60" s="119">
        <f>AG60*(1+(Dashboard!$C13/12))+(AH59-AG59)</f>
        <v>702535288.17704844</v>
      </c>
      <c r="AI60" s="119">
        <f>AH60*(1+(Dashboard!$C13/12))+(AI59-AH59)</f>
        <v>753235680.16526878</v>
      </c>
      <c r="AJ60" s="119">
        <f>AI60*(1+(Dashboard!$C13/12))+(AJ59-AI59)</f>
        <v>805675947.99369955</v>
      </c>
      <c r="AK60" s="119">
        <f>AJ60*(1+(Dashboard!$C13/12))+(AK59-AJ59)</f>
        <v>859787637.82970762</v>
      </c>
      <c r="AL60" s="119">
        <f>AK60*(1+(Dashboard!$C13/12))+(AL59-AK59)</f>
        <v>915576894.73835552</v>
      </c>
      <c r="AM60" s="119">
        <f>AL60*(1+(Dashboard!$C13/12))+(AM59-AL59)</f>
        <v>973049941.82569361</v>
      </c>
      <c r="AN60" s="119">
        <f>AM60*(1+(Dashboard!$C13/12))+(AN59-AM59)</f>
        <v>1032213080.6643028</v>
      </c>
      <c r="AO60" s="119">
        <f>AN60*(1+(Dashboard!$C13/12))+(AO59-AN59)</f>
        <v>1093072691.722827</v>
      </c>
      <c r="AP60" s="119">
        <f>AO60*(1+(Dashboard!$C13/12))+(AP59-AO59)</f>
        <v>1161555708.888649</v>
      </c>
      <c r="AQ60" s="119">
        <f>AP60*(1+(Dashboard!$C13/12))+(AQ59-AP59)</f>
        <v>1232113332.2233253</v>
      </c>
      <c r="AR60" s="119">
        <f>AQ60*(1+(Dashboard!$C13/12))+(AR59-AQ59)</f>
        <v>1304603249.6354213</v>
      </c>
      <c r="AS60" s="119">
        <f>AR60*(1+(Dashboard!$C13/12))+(AS59-AR59)</f>
        <v>1379032937.7710061</v>
      </c>
      <c r="AT60" s="119">
        <f>AS60*(1+(Dashboard!$C13/12))+(AT59-AS59)</f>
        <v>1455409964.428791</v>
      </c>
      <c r="AU60" s="119">
        <f>AT60*(1+(Dashboard!$C13/12))+(AU59-AT59)</f>
        <v>1533741989.068387</v>
      </c>
      <c r="AV60" s="119">
        <f>AU60*(1+(Dashboard!$C13/12))+(AV59-AU59)</f>
        <v>1614172286.7937269</v>
      </c>
      <c r="AW60" s="119">
        <f>AV60*(1+(Dashboard!$C13/12))+(AW59-AV59)</f>
        <v>1696578683.2679701</v>
      </c>
      <c r="AX60" s="119">
        <f>AW60*(1+(Dashboard!$C13/12))+(AX59-AW59)</f>
        <v>1780969134.8741536</v>
      </c>
      <c r="AY60" s="119">
        <f>AX60*(1+(Dashboard!$C13/12))+(AY59-AX59)</f>
        <v>1867351691.989975</v>
      </c>
      <c r="AZ60" s="119">
        <f>AY60*(1+(Dashboard!$C13/12))+(AZ59-AY59)</f>
        <v>1955734499.5211439</v>
      </c>
      <c r="BA60" s="119">
        <f>AZ60*(1+(Dashboard!$C13/12))+(BA59-AZ59)</f>
        <v>2046125797.4395905</v>
      </c>
      <c r="BB60" s="119">
        <f>BA60*(1+(Dashboard!$C13/12))+(BB59-BA59)</f>
        <v>2146091394.6282284</v>
      </c>
      <c r="BC60" s="119">
        <f>BB60*(1+(Dashboard!$C13/12))+(BC59-BB59)</f>
        <v>2248269225.5272417</v>
      </c>
      <c r="BD60" s="119">
        <f>BC60*(1+(Dashboard!$C13/12))+(BD59-BC59)</f>
        <v>2352668569.4308014</v>
      </c>
      <c r="BE60" s="119">
        <f>BD60*(1+(Dashboard!$C13/12))+(BE59-BD59)</f>
        <v>2459298811.7900772</v>
      </c>
      <c r="BF60" s="119">
        <f>BE60*(1+(Dashboard!$C13/12))+(BF59-BE59)</f>
        <v>2568169444.8266048</v>
      </c>
      <c r="BG60" s="119">
        <f>BF60*(1+(Dashboard!$C13/12))+(BG59-BF59)</f>
        <v>2679290068.151166</v>
      </c>
      <c r="BH60" s="119">
        <f>BG60*(1+(Dashboard!$C13/12))+(BH59-BG59)</f>
        <v>2792858316.6947908</v>
      </c>
      <c r="BI60" s="119">
        <f>BH60*(1+(Dashboard!$C13/12))+(BI59-BH59)</f>
        <v>2908874291.9653301</v>
      </c>
      <c r="BJ60" s="119">
        <f>BI60*(1+(Dashboard!$C13/12))+(BJ59-BI59)</f>
        <v>3027210310.706522</v>
      </c>
      <c r="BK60" s="119">
        <f>BJ60*(1+(Dashboard!$C13/12))+(BK59-BJ59)</f>
        <v>3147876523.6261153</v>
      </c>
      <c r="BL60" s="119">
        <f>BK60*(1+(Dashboard!$C13/12))+(BL59-BK59)</f>
        <v>3270883193.8102593</v>
      </c>
      <c r="BM60" s="120">
        <f>BL60*(1+(Dashboard!$C13/12))+(BM59-BL59)</f>
        <v>3396240697.3850994</v>
      </c>
      <c r="BN60" s="120">
        <f>BM60*(1+(Dashboard!$C13/12))+(BN59-BM59)</f>
        <v>3523276719.130702</v>
      </c>
      <c r="BO60" s="120">
        <f>BN60*(1+(Dashboard!$C13/12))+(BO59-BN59)</f>
        <v>605308540.06682158</v>
      </c>
      <c r="BP60" s="120">
        <f>BO60*(1+(Dashboard!$C13/12))+(BP59-BO59)</f>
        <v>611303533.39012623</v>
      </c>
      <c r="BQ60" s="120">
        <f>BP60*(1+(Dashboard!$C13/12))+(BQ59-BP59)</f>
        <v>617336213.26699162</v>
      </c>
      <c r="BR60" s="120">
        <f>BQ60*(1+(Dashboard!$C13/12))+(BR59-BQ59)</f>
        <v>623406898.72605133</v>
      </c>
      <c r="BS60" s="120">
        <f>BR60*(1+(Dashboard!$C13/12))+(BS59-BR59)</f>
        <v>629515911.00675619</v>
      </c>
      <c r="BT60" s="120">
        <f>BS60*(1+(Dashboard!$C13/12))+(BT59-BS59)</f>
        <v>635851500.88343608</v>
      </c>
      <c r="BU60" s="120">
        <f>BT60*(1+(Dashboard!$C13/12))+(BU59-BT59)</f>
        <v>642216352.00289941</v>
      </c>
      <c r="BV60" s="120">
        <f>BU60*(1+(Dashboard!$C13/12))+(BV59-BU59)</f>
        <v>648482898.29904461</v>
      </c>
      <c r="BW60" s="120">
        <f>BV60*(1+(Dashboard!$C13/12))+(BW59-BV59)</f>
        <v>654789194.07413018</v>
      </c>
      <c r="BX60" s="120">
        <f>BW60*(1+(Dashboard!$C13/12))+(BX59-BW59)</f>
        <v>661135573.69733977</v>
      </c>
      <c r="BY60" s="120">
        <f>BX60*(1+(Dashboard!$C13/12))+(BY59-BX59)</f>
        <v>667522373.86438513</v>
      </c>
      <c r="BZ60" s="120">
        <f>BY60*(1+(Dashboard!$C13/12))+(BZ59-BY59)</f>
        <v>673267128.5623188</v>
      </c>
      <c r="CA60" s="120">
        <f>BZ60*(1+(Dashboard!$C13/12))+(CA59-BZ59)</f>
        <v>678824453.10911226</v>
      </c>
      <c r="CB60" s="120">
        <f>CA60*(1+(Dashboard!$C13/12))+(CB59-CA59)</f>
        <v>684425996.69541955</v>
      </c>
      <c r="CC60" s="120">
        <f>CB60*(1+(Dashboard!$C13/12))+(CC59-CB59)</f>
        <v>690072103.65956414</v>
      </c>
      <c r="CD60" s="120">
        <f>CC60*(1+(Dashboard!$C13/12))+(CD59-CC59)</f>
        <v>695763120.98588443</v>
      </c>
      <c r="CE60" s="120">
        <f>CD60*(1+(Dashboard!$C13/12))+(CE59-CD59)</f>
        <v>701499398.32489645</v>
      </c>
      <c r="CF60" s="120" t="e">
        <f>CE60*(1+(Dashboard!$C13/12))+(CF59-CE59)</f>
        <v>#REF!</v>
      </c>
      <c r="CG60" s="120" t="e">
        <f>CF60*(1+(Dashboard!$C13/12))+(CG59-CF59)</f>
        <v>#REF!</v>
      </c>
      <c r="CH60" s="120" t="e">
        <f>CG60*(1+(Dashboard!$C13/12))+(CH59-CG59)</f>
        <v>#REF!</v>
      </c>
      <c r="CI60" s="120" t="e">
        <f>CH60*(1+(Dashboard!$C13/12))+(CI59-CH59)</f>
        <v>#REF!</v>
      </c>
      <c r="CJ60" s="120" t="e">
        <f>CI60*(1+(Dashboard!$C13/12))+(CJ59-CI59)</f>
        <v>#REF!</v>
      </c>
      <c r="CK60" s="120" t="e">
        <f>CJ60*(1+(Dashboard!$C13/12))+(CK59-CJ59)</f>
        <v>#REF!</v>
      </c>
      <c r="CL60" s="120" t="e">
        <f>CK60*(1+(Dashboard!$C13/12))+(CL59-CK59)</f>
        <v>#REF!</v>
      </c>
      <c r="CM60" s="120" t="e">
        <f>CL60*(1+(Dashboard!$C13/12))+(CM59-CL59)</f>
        <v>#REF!</v>
      </c>
      <c r="CN60" s="120" t="e">
        <f>CM60*(1+(Dashboard!$C13/12))+(CN59-CM59)</f>
        <v>#REF!</v>
      </c>
      <c r="CO60" s="120" t="e">
        <f>CN60*(1+(Dashboard!$C13/12))+(CO59-CN59)</f>
        <v>#REF!</v>
      </c>
      <c r="CP60" s="120" t="e">
        <f>CO60*(1+(Dashboard!$C13/12))+(CP59-CO59)</f>
        <v>#REF!</v>
      </c>
      <c r="CQ60" s="120" t="e">
        <f>CP60*(1+(Dashboard!$C13/12))+(CQ59-CP59)</f>
        <v>#REF!</v>
      </c>
      <c r="CR60" s="120" t="e">
        <f>CQ60*(1+(Dashboard!$C13/12))+(CR59-CQ59)</f>
        <v>#REF!</v>
      </c>
      <c r="CS60" s="120" t="e">
        <f>CR60*(1+(Dashboard!$C13/12))+(CS59-CR59)</f>
        <v>#REF!</v>
      </c>
      <c r="CT60" s="120" t="e">
        <f>CS60*(1+(Dashboard!$C13/12))+(CT59-CS59)</f>
        <v>#REF!</v>
      </c>
      <c r="CU60" s="120" t="e">
        <f>CT60*(1+(Dashboard!$C13/12))+(CU59-CT59)</f>
        <v>#REF!</v>
      </c>
      <c r="CV60" s="120" t="e">
        <f>CU60*(1+(Dashboard!$C13/12))+(CV59-CU59)</f>
        <v>#REF!</v>
      </c>
      <c r="CW60" s="120" t="e">
        <f>CV60*(1+(Dashboard!$C13/12))+(CW59-CV59)</f>
        <v>#REF!</v>
      </c>
      <c r="CX60" s="120" t="e">
        <f>CW60*(1+(Dashboard!$C13/12))+(CX59-CW59)</f>
        <v>#REF!</v>
      </c>
      <c r="CY60" s="120" t="e">
        <f>CX60*(1+(Dashboard!$C13/12))+(CY59-CX59)</f>
        <v>#REF!</v>
      </c>
      <c r="CZ60" s="120" t="e">
        <f>CY60*(1+(Dashboard!$C13/12))+(CZ59-CY59)</f>
        <v>#REF!</v>
      </c>
      <c r="DA60" s="120" t="e">
        <f>CZ60*(1+(Dashboard!$C13/12))+(DA59-CZ59)</f>
        <v>#REF!</v>
      </c>
      <c r="DB60" s="120" t="e">
        <f>DA60*(1+(Dashboard!$C13/12))+(DB59-DA59)</f>
        <v>#REF!</v>
      </c>
      <c r="DC60" s="120" t="e">
        <f>DB60*(1+(Dashboard!$C13/12))+(DC59-DB59)</f>
        <v>#REF!</v>
      </c>
      <c r="DD60" s="120" t="e">
        <f>DC60*(1+(Dashboard!$C13/12))+(DD59-DC59)</f>
        <v>#REF!</v>
      </c>
      <c r="DE60" s="120" t="e">
        <f>DD60*(1+(Dashboard!$C13/12))+(DE59-DD59)</f>
        <v>#REF!</v>
      </c>
      <c r="DF60" s="120" t="e">
        <f>DE60*(1+(Dashboard!$C13/12))+(DF59-DE59)</f>
        <v>#REF!</v>
      </c>
      <c r="DG60" s="120" t="e">
        <f>DF60*(1+(Dashboard!$C13/12))+(DG59-DF59)</f>
        <v>#REF!</v>
      </c>
      <c r="DH60" s="120" t="e">
        <f>DG60*(1+(Dashboard!$C13/12))+(DH59-DG59)</f>
        <v>#REF!</v>
      </c>
      <c r="DI60" s="120" t="e">
        <f>DH60*(1+(Dashboard!$C13/12))+(DI59-DH59)</f>
        <v>#REF!</v>
      </c>
      <c r="DJ60" s="120" t="e">
        <f>DI60*(1+(Dashboard!$C13/12))+(DJ59-DI59)</f>
        <v>#REF!</v>
      </c>
      <c r="DK60" s="120" t="e">
        <f>DJ60*(1+(Dashboard!$C13/12))+(DK59-DJ59)</f>
        <v>#REF!</v>
      </c>
      <c r="DL60" s="120" t="e">
        <f>DK60*(1+(Dashboard!$C13/12))+(DL59-DK59)</f>
        <v>#REF!</v>
      </c>
    </row>
    <row r="61" spans="2:116" x14ac:dyDescent="0.2">
      <c r="BN61" s="371"/>
      <c r="BO61" s="371"/>
      <c r="BP61" s="371"/>
      <c r="BQ61" s="371"/>
      <c r="BR61" s="371"/>
      <c r="BS61" s="371"/>
      <c r="BT61" s="371"/>
      <c r="BU61" s="371"/>
      <c r="BV61" s="371"/>
      <c r="BW61" s="371"/>
      <c r="BX61" s="371"/>
      <c r="BY61" s="371"/>
      <c r="BZ61" s="371"/>
      <c r="CA61" s="371"/>
      <c r="CB61" s="371"/>
      <c r="CC61" s="371"/>
      <c r="CD61" s="371"/>
      <c r="CE61" s="371"/>
      <c r="CF61" s="371"/>
      <c r="CG61" s="371"/>
      <c r="CH61" s="371"/>
      <c r="CI61" s="371"/>
      <c r="CJ61" s="371"/>
      <c r="CK61" s="371"/>
      <c r="CL61" s="371"/>
      <c r="CM61" s="371"/>
      <c r="CN61" s="371"/>
      <c r="CO61" s="371"/>
      <c r="CP61" s="371"/>
      <c r="CQ61" s="371"/>
      <c r="CR61" s="371"/>
      <c r="CS61" s="371"/>
      <c r="CT61" s="371"/>
      <c r="CU61" s="371"/>
      <c r="CV61" s="371"/>
      <c r="CW61" s="371"/>
      <c r="CX61" s="371"/>
      <c r="CY61" s="371"/>
      <c r="CZ61" s="371"/>
      <c r="DA61" s="371"/>
      <c r="DB61" s="371"/>
      <c r="DC61" s="371"/>
      <c r="DD61" s="371"/>
      <c r="DE61" s="371"/>
      <c r="DF61" s="371"/>
      <c r="DG61" s="371"/>
      <c r="DH61" s="371"/>
      <c r="DI61" s="371"/>
      <c r="DJ61" s="371"/>
      <c r="DK61" s="371"/>
      <c r="DL61" s="371"/>
    </row>
    <row r="62" spans="2:116" x14ac:dyDescent="0.2">
      <c r="B62" s="104" t="s">
        <v>92</v>
      </c>
      <c r="C62" s="88"/>
      <c r="D62" s="88"/>
      <c r="E62" s="354"/>
      <c r="F62" s="117">
        <v>0</v>
      </c>
      <c r="G62" s="117">
        <f>'Reg15'!E12+'Reg20'!E12+'Reg25'!E12</f>
        <v>221625</v>
      </c>
      <c r="H62" s="117">
        <f>'Reg15'!F12+'Reg20'!F12+'Reg25'!F12</f>
        <v>264841.875</v>
      </c>
      <c r="I62" s="117">
        <f>'Reg15'!G12+'Reg20'!G12+'Reg25'!G12</f>
        <v>307842.66562500008</v>
      </c>
      <c r="J62" s="117">
        <f>'Reg15'!H12+'Reg20'!H12+'Reg25'!H12</f>
        <v>350628.45229687507</v>
      </c>
      <c r="K62" s="117">
        <f>'Reg15'!I12+'Reg20'!I12+'Reg25'!I12</f>
        <v>393200.31003539066</v>
      </c>
      <c r="L62" s="117">
        <f>'Reg15'!J12+'Reg20'!J12+'Reg25'!J12</f>
        <v>435559.30848521373</v>
      </c>
      <c r="M62" s="117">
        <f>'Reg15'!K12+'Reg20'!K12+'Reg25'!K12</f>
        <v>477706.51194278768</v>
      </c>
      <c r="N62" s="117">
        <f>'Reg15'!L12+'Reg20'!L12+'Reg25'!L12</f>
        <v>519642.97938307375</v>
      </c>
      <c r="O62" s="117">
        <f>'Reg15'!M12+'Reg20'!M12+'Reg25'!M12</f>
        <v>561369.76448615838</v>
      </c>
      <c r="P62" s="117">
        <f>'Reg15'!N12+'Reg20'!N12+'Reg25'!N12</f>
        <v>602887.91566372756</v>
      </c>
      <c r="Q62" s="117">
        <f>'Reg15'!O12+'Reg20'!O12+'Reg25'!O12</f>
        <v>644198.47608540906</v>
      </c>
      <c r="R62" s="117">
        <f>'Reg15'!P12+'Reg20'!P12+'Reg25'!P12</f>
        <v>782705.88240416721</v>
      </c>
      <c r="S62" s="117">
        <f>'Reg15'!Q12+'Reg20'!Q12+'Reg25'!Q12</f>
        <v>829417.35299214651</v>
      </c>
      <c r="T62" s="117">
        <f>'Reg15'!R12+'Reg20'!R12+'Reg25'!R12</f>
        <v>875895.26622718549</v>
      </c>
      <c r="U62" s="117">
        <f>'Reg15'!S12+'Reg20'!S12+'Reg25'!S12</f>
        <v>922140.78989604977</v>
      </c>
      <c r="V62" s="117">
        <f>'Reg15'!T12+'Reg20'!T12+'Reg25'!T12</f>
        <v>968155.08594656945</v>
      </c>
      <c r="W62" s="117">
        <f>'Reg15'!U12+'Reg20'!U12+'Reg25'!U12</f>
        <v>1013939.3105168366</v>
      </c>
      <c r="X62" s="117">
        <f>'Reg15'!V12+'Reg20'!V12+'Reg25'!V12</f>
        <v>1059494.6139642524</v>
      </c>
      <c r="Y62" s="117">
        <f>'Reg15'!W12+'Reg20'!W12+'Reg25'!W12</f>
        <v>1104822.1408944312</v>
      </c>
      <c r="Z62" s="117">
        <f>'Reg15'!X12+'Reg20'!X12+'Reg25'!X12</f>
        <v>1149923.0301899591</v>
      </c>
      <c r="AA62" s="117">
        <f>'Reg15'!Y12+'Reg20'!Y12+'Reg25'!Y12</f>
        <v>1194798.4150390094</v>
      </c>
      <c r="AB62" s="117">
        <f>'Reg15'!Z12+'Reg20'!Z12+'Reg25'!Z12</f>
        <v>1239449.4229638143</v>
      </c>
      <c r="AC62" s="117">
        <f>'Reg15'!AA12+'Reg20'!AA12+'Reg25'!AA12</f>
        <v>1283877.1758489951</v>
      </c>
      <c r="AD62" s="117">
        <f>'Reg15'!AB12+'Reg20'!AB12+'Reg25'!AB12</f>
        <v>1493355.3149437637</v>
      </c>
      <c r="AE62" s="117">
        <f>'Reg15'!AC12+'Reg20'!AC12+'Reg25'!AC12</f>
        <v>1542813.5383690444</v>
      </c>
      <c r="AF62" s="117">
        <f>'Reg15'!AD12+'Reg20'!AD12+'Reg25'!AD12</f>
        <v>1592024.4706771993</v>
      </c>
      <c r="AG62" s="117">
        <f>'Reg15'!AE12+'Reg20'!AE12+'Reg25'!AE12</f>
        <v>1640989.3483238132</v>
      </c>
      <c r="AH62" s="117">
        <f>'Reg15'!AF12+'Reg20'!AF12+'Reg25'!AF12</f>
        <v>1689709.4015821945</v>
      </c>
      <c r="AI62" s="117">
        <f>'Reg15'!AG12+'Reg20'!AG12+'Reg25'!AG12</f>
        <v>1738185.8545742836</v>
      </c>
      <c r="AJ62" s="117">
        <f>'Reg15'!AH12+'Reg20'!AH12+'Reg25'!AH12</f>
        <v>1786419.9253014124</v>
      </c>
      <c r="AK62" s="117">
        <f>'Reg15'!AI12+'Reg20'!AI12+'Reg25'!AI12</f>
        <v>1834412.825674905</v>
      </c>
      <c r="AL62" s="117">
        <f>'Reg15'!AJ12+'Reg20'!AJ12+'Reg25'!AJ12</f>
        <v>1882165.7615465308</v>
      </c>
      <c r="AM62" s="117">
        <f>'Reg15'!AK12+'Reg20'!AK12+'Reg25'!AK12</f>
        <v>1929679.9327387977</v>
      </c>
      <c r="AN62" s="117">
        <f>'Reg15'!AL12+'Reg20'!AL12+'Reg25'!AL12</f>
        <v>1976956.5330751038</v>
      </c>
      <c r="AO62" s="117">
        <f>'Reg15'!AM12+'Reg20'!AM12+'Reg25'!AM12</f>
        <v>2023996.7504097279</v>
      </c>
      <c r="AP62" s="117">
        <f>'Reg15'!AN12+'Reg20'!AN12+'Reg25'!AN12</f>
        <v>2299981.408817423</v>
      </c>
      <c r="AQ62" s="117">
        <f>'Reg15'!AO12+'Reg20'!AO12+'Reg25'!AO12</f>
        <v>2351706.5017733355</v>
      </c>
      <c r="AR62" s="117">
        <f>'Reg15'!AP12+'Reg20'!AP12+'Reg25'!AP12</f>
        <v>2403172.9692644691</v>
      </c>
      <c r="AS62" s="117">
        <f>'Reg15'!AQ12+'Reg20'!AQ12+'Reg25'!AQ12</f>
        <v>2454382.1044181464</v>
      </c>
      <c r="AT62" s="117">
        <f>'Reg15'!AR12+'Reg20'!AR12+'Reg25'!AR12</f>
        <v>2505335.1938960562</v>
      </c>
      <c r="AU62" s="117">
        <f>'Reg15'!AS12+'Reg20'!AS12+'Reg25'!AS12</f>
        <v>2556033.5179265752</v>
      </c>
      <c r="AV62" s="117">
        <f>'Reg15'!AT12+'Reg20'!AT12+'Reg25'!AT12</f>
        <v>2606478.3503369428</v>
      </c>
      <c r="AW62" s="117">
        <f>'Reg15'!AU12+'Reg20'!AU12+'Reg25'!AU12</f>
        <v>2656670.9585852581</v>
      </c>
      <c r="AX62" s="117">
        <f>'Reg15'!AV12+'Reg20'!AV12+'Reg25'!AV12</f>
        <v>2706612.6037923316</v>
      </c>
      <c r="AY62" s="117">
        <f>'Reg15'!AW12+'Reg20'!AW12+'Reg25'!AW12</f>
        <v>2756304.5407733703</v>
      </c>
      <c r="AZ62" s="117">
        <f>'Reg15'!AX12+'Reg20'!AX12+'Reg25'!AX12</f>
        <v>2805748.0180695029</v>
      </c>
      <c r="BA62" s="117">
        <f>'Reg15'!AY12+'Reg20'!AY12+'Reg25'!AY12</f>
        <v>2854944.2779791555</v>
      </c>
      <c r="BB62" s="117">
        <f>'Reg15'!AZ12+'Reg20'!AZ12+'Reg25'!AZ12</f>
        <v>3193250.5978152347</v>
      </c>
      <c r="BC62" s="117">
        <f>'Reg15'!BA12+'Reg20'!BA12+'Reg25'!BA12</f>
        <v>3246809.3448261586</v>
      </c>
      <c r="BD62" s="117">
        <f>'Reg15'!BB12+'Reg20'!BB12+'Reg25'!BB12</f>
        <v>3300100.2981020277</v>
      </c>
      <c r="BE62" s="117">
        <f>'Reg15'!BC12+'Reg20'!BC12+'Reg25'!BC12</f>
        <v>3353124.7966115177</v>
      </c>
      <c r="BF62" s="117">
        <f>'Reg15'!BD12+'Reg20'!BD12+'Reg25'!BD12</f>
        <v>3405884.1726284605</v>
      </c>
      <c r="BG62" s="117">
        <f>'Reg15'!BE12+'Reg20'!BE12+'Reg25'!BE12</f>
        <v>3458379.7517653182</v>
      </c>
      <c r="BH62" s="117">
        <f>'Reg15'!BF12+'Reg20'!BF12+'Reg25'!BF12</f>
        <v>3510612.8530064919</v>
      </c>
      <c r="BI62" s="117">
        <f>'Reg15'!BG12+'Reg20'!BG12+'Reg25'!BG12</f>
        <v>3562584.7887414596</v>
      </c>
      <c r="BJ62" s="117">
        <f>'Reg15'!BH12+'Reg20'!BH12+'Reg25'!BH12</f>
        <v>3614296.8647977519</v>
      </c>
      <c r="BK62" s="117">
        <f>'Reg15'!BI12+'Reg20'!BI12+'Reg25'!BI12</f>
        <v>3665750.3804737628</v>
      </c>
      <c r="BL62" s="117">
        <f>'Reg15'!BJ12+'Reg20'!BJ12+'Reg25'!BJ12</f>
        <v>3716946.6285713939</v>
      </c>
      <c r="BM62" s="117">
        <f>'Reg15'!BK12+'Reg20'!BK12+'Reg25'!BK12</f>
        <v>3767886.8954285365</v>
      </c>
      <c r="BN62" s="117">
        <f>'Reg15'!BL12+'Reg20'!BL12+'Reg25'!BL12</f>
        <v>3818572.460951393</v>
      </c>
      <c r="BO62" s="117">
        <f>'Reg15'!BM12+'Reg20'!BM12+'Reg25'!BM12</f>
        <v>0</v>
      </c>
      <c r="BP62" s="117">
        <f>'Reg15'!BN12+'Reg20'!BN12+'Reg25'!BN12</f>
        <v>0</v>
      </c>
      <c r="BQ62" s="117">
        <f>'Reg15'!BO12+'Reg20'!BO12+'Reg25'!BO12</f>
        <v>0</v>
      </c>
      <c r="BR62" s="117">
        <f>'Reg15'!BP12+'Reg20'!BP12+'Reg25'!BP12</f>
        <v>0</v>
      </c>
      <c r="BS62" s="117">
        <f>'Reg15'!BQ12+'Reg20'!BQ12+'Reg25'!BQ12</f>
        <v>0</v>
      </c>
      <c r="BT62" s="117">
        <f>'Reg15'!BR12+'Reg20'!BR12+'Reg25'!BR12</f>
        <v>0</v>
      </c>
      <c r="BU62" s="117">
        <f>'Reg15'!BS12+'Reg20'!BS12+'Reg25'!BS12</f>
        <v>0</v>
      </c>
      <c r="BV62" s="117">
        <f>'Reg15'!BT12+'Reg20'!BT12+'Reg25'!BT12</f>
        <v>0</v>
      </c>
      <c r="BW62" s="117">
        <f>'Reg15'!BU12+'Reg20'!BU12+'Reg25'!BU12</f>
        <v>0</v>
      </c>
      <c r="BX62" s="117">
        <f>'Reg15'!BV12+'Reg20'!BV12+'Reg25'!BV12</f>
        <v>0</v>
      </c>
      <c r="BY62" s="117">
        <f>'Reg15'!BW12+'Reg20'!BW12+'Reg25'!BW12</f>
        <v>0</v>
      </c>
      <c r="BZ62" s="117">
        <f>'Reg15'!BX12+'Reg20'!BX12+'Reg25'!BX12</f>
        <v>0</v>
      </c>
      <c r="CA62" s="117">
        <f>'Reg15'!BY12+'Reg20'!BY12+'Reg25'!BY12</f>
        <v>0</v>
      </c>
      <c r="CB62" s="117">
        <f>'Reg15'!BZ12+'Reg20'!BZ12+'Reg25'!BZ12</f>
        <v>0</v>
      </c>
      <c r="CC62" s="117">
        <f>'Reg15'!CA12+'Reg20'!CA12+'Reg25'!CA12</f>
        <v>0</v>
      </c>
      <c r="CD62" s="117">
        <f>'Reg15'!CB12+'Reg20'!CB12+'Reg25'!CB12</f>
        <v>0</v>
      </c>
      <c r="CE62" s="117">
        <f>'Reg15'!CC12+'Reg20'!CC12+'Reg25'!CC12</f>
        <v>0</v>
      </c>
      <c r="CF62" s="117">
        <f>'Reg15'!CD12+'Reg20'!CD12+'Reg25'!CD12</f>
        <v>0</v>
      </c>
      <c r="CG62" s="117">
        <f>'Reg15'!CE12+'Reg20'!CE12+'Reg25'!CE12</f>
        <v>0</v>
      </c>
      <c r="CH62" s="117">
        <f>'Reg15'!CF12+'Reg20'!CF12+'Reg25'!CF12</f>
        <v>0</v>
      </c>
      <c r="CI62" s="117">
        <f>'Reg15'!CG12+'Reg20'!CG12+'Reg25'!CG12</f>
        <v>0</v>
      </c>
      <c r="CJ62" s="117">
        <f>'Reg15'!CH12+'Reg20'!CH12+'Reg25'!CH12</f>
        <v>0</v>
      </c>
      <c r="CK62" s="117">
        <f>'Reg15'!CI12+'Reg20'!CI12+'Reg25'!CI12</f>
        <v>0</v>
      </c>
      <c r="CL62" s="117">
        <f>'Reg15'!CJ12+'Reg20'!CJ12+'Reg25'!CJ12</f>
        <v>0</v>
      </c>
      <c r="CM62" s="117">
        <f>'Reg15'!CK12+'Reg20'!CK12+'Reg25'!CK12</f>
        <v>0</v>
      </c>
      <c r="CN62" s="117">
        <f>'Reg15'!CL12+'Reg20'!CL12+'Reg25'!CL12</f>
        <v>0</v>
      </c>
      <c r="CO62" s="117">
        <f>'Reg15'!CM12+'Reg20'!CM12+'Reg25'!CM12</f>
        <v>0</v>
      </c>
      <c r="CP62" s="117">
        <f>'Reg15'!CN12+'Reg20'!CN12+'Reg25'!CN12</f>
        <v>0</v>
      </c>
      <c r="CQ62" s="117">
        <f>'Reg15'!CO12+'Reg20'!CO12+'Reg25'!CO12</f>
        <v>0</v>
      </c>
      <c r="CR62" s="117">
        <f>'Reg15'!CP12+'Reg20'!CP12+'Reg25'!CP12</f>
        <v>0</v>
      </c>
      <c r="CS62" s="117">
        <f>'Reg15'!CQ12+'Reg20'!CQ12+'Reg25'!CQ12</f>
        <v>0</v>
      </c>
      <c r="CT62" s="117">
        <f>'Reg15'!CR12+'Reg20'!CR12+'Reg25'!CR12</f>
        <v>0</v>
      </c>
      <c r="CU62" s="117">
        <f>'Reg15'!CS12+'Reg20'!CS12+'Reg25'!CS12</f>
        <v>0</v>
      </c>
      <c r="CV62" s="117">
        <f>'Reg15'!CT12+'Reg20'!CT12+'Reg25'!CT12</f>
        <v>0</v>
      </c>
      <c r="CW62" s="117">
        <f>'Reg15'!CU12+'Reg20'!CU12+'Reg25'!CU12</f>
        <v>0</v>
      </c>
      <c r="CX62" s="117">
        <f>'Reg15'!CV12+'Reg20'!CV12+'Reg25'!CV12</f>
        <v>0</v>
      </c>
      <c r="CY62" s="117">
        <f>'Reg15'!CW12+'Reg20'!CW12+'Reg25'!CW12</f>
        <v>0</v>
      </c>
      <c r="CZ62" s="117">
        <f>'Reg15'!CX12+'Reg20'!CX12+'Reg25'!CX12</f>
        <v>0</v>
      </c>
      <c r="DA62" s="117">
        <f>'Reg15'!CY12+'Reg20'!CY12+'Reg25'!CY12</f>
        <v>0</v>
      </c>
      <c r="DB62" s="117">
        <f>'Reg15'!CZ12+'Reg20'!CZ12+'Reg25'!CZ12</f>
        <v>0</v>
      </c>
      <c r="DC62" s="117">
        <f>'Reg15'!DA12+'Reg20'!DA12+'Reg25'!DA12</f>
        <v>0</v>
      </c>
      <c r="DD62" s="117">
        <f>'Reg15'!DB12+'Reg20'!DB12+'Reg25'!DB12</f>
        <v>0</v>
      </c>
      <c r="DE62" s="117">
        <f>'Reg15'!DC12+'Reg20'!DC12+'Reg25'!DC12</f>
        <v>0</v>
      </c>
      <c r="DF62" s="117">
        <f>'Reg15'!DD12+'Reg20'!DD12+'Reg25'!DD12</f>
        <v>0</v>
      </c>
      <c r="DG62" s="117">
        <f>'Reg15'!DE12+'Reg20'!DE12+'Reg25'!DE12</f>
        <v>0</v>
      </c>
      <c r="DH62" s="117">
        <f>'Reg15'!DF12+'Reg20'!DF12+'Reg25'!DF12</f>
        <v>0</v>
      </c>
      <c r="DI62" s="117">
        <f>'Reg15'!DG12+'Reg20'!DG12+'Reg25'!DG12</f>
        <v>0</v>
      </c>
      <c r="DJ62" s="117">
        <f>'Reg15'!DH12+'Reg20'!DH12+'Reg25'!DH12</f>
        <v>0</v>
      </c>
      <c r="DK62" s="117">
        <f>'Reg15'!DI12+'Reg20'!DI12+'Reg25'!DI12</f>
        <v>0</v>
      </c>
      <c r="DL62" s="117">
        <f>'Reg15'!DJ12+'Reg20'!DJ12+'Reg25'!DJ12</f>
        <v>0</v>
      </c>
    </row>
    <row r="63" spans="2:116" x14ac:dyDescent="0.2">
      <c r="B63" s="109" t="s">
        <v>94</v>
      </c>
      <c r="C63" s="91"/>
      <c r="D63" s="91"/>
      <c r="E63" s="360"/>
      <c r="F63" s="119">
        <v>0</v>
      </c>
      <c r="G63" s="119">
        <f>Sing15!E12+Sing20!E12+Sing25!E12</f>
        <v>384765.625</v>
      </c>
      <c r="H63" s="119">
        <f>Sing15!F12+Sing20!F12+Sing25!F12</f>
        <v>459794.921875</v>
      </c>
      <c r="I63" s="119">
        <f>Sing15!G12+Sing20!G12+Sing25!G12</f>
        <v>534449.072265625</v>
      </c>
      <c r="J63" s="119">
        <f>Sing15!H12+Sing20!H12+Sing25!H12</f>
        <v>608729.95190429688</v>
      </c>
      <c r="K63" s="119">
        <f>Sing15!I12+Sing20!I12+Sing25!I12</f>
        <v>682639.42714477552</v>
      </c>
      <c r="L63" s="119">
        <f>Sing15!J12+Sing20!J12+Sing25!J12</f>
        <v>756179.35500905151</v>
      </c>
      <c r="M63" s="119">
        <f>Sing15!K12+Sing20!K12+Sing25!K12</f>
        <v>829351.58323400631</v>
      </c>
      <c r="N63" s="119">
        <f>Sing15!L12+Sing20!L12+Sing25!L12</f>
        <v>902157.95031783625</v>
      </c>
      <c r="O63" s="119">
        <f>Sing15!M12+Sing20!M12+Sing25!M12</f>
        <v>974600.28556624707</v>
      </c>
      <c r="P63" s="119">
        <f>Sing15!N12+Sing20!N12+Sing25!N12</f>
        <v>1046680.4091384157</v>
      </c>
      <c r="Q63" s="119">
        <f>Sing15!O12+Sing20!O12+Sing25!O12</f>
        <v>1118400.1320927239</v>
      </c>
      <c r="R63" s="119">
        <f>Sing15!P12+Sing20!P12+Sing25!P12</f>
        <v>1358864.3791739014</v>
      </c>
      <c r="S63" s="119">
        <f>Sing15!Q12+Sing20!Q12+Sing25!Q12</f>
        <v>1439960.6822780319</v>
      </c>
      <c r="T63" s="119">
        <f>Sing15!R12+Sing20!R12+Sing25!R12</f>
        <v>1520651.5038666418</v>
      </c>
      <c r="U63" s="119">
        <f>Sing15!S12+Sing20!S12+Sing25!S12</f>
        <v>1600938.8713473084</v>
      </c>
      <c r="V63" s="119">
        <f>Sing15!T12+Sing20!T12+Sing25!T12</f>
        <v>1680824.8019905724</v>
      </c>
      <c r="W63" s="119">
        <f>Sing15!U12+Sing20!U12+Sing25!U12</f>
        <v>1760311.3029806192</v>
      </c>
      <c r="X63" s="119">
        <f>Sing15!V12+Sing20!V12+Sing25!V12</f>
        <v>1839400.3714657158</v>
      </c>
      <c r="Y63" s="119">
        <f>Sing15!W12+Sing20!W12+Sing25!W12</f>
        <v>1918093.9946083876</v>
      </c>
      <c r="Z63" s="119">
        <f>Sing15!X12+Sing20!X12+Sing25!X12</f>
        <v>1996394.1496353454</v>
      </c>
      <c r="AA63" s="119">
        <f>Sing15!Y12+Sing20!Y12+Sing25!Y12</f>
        <v>2074302.8038871689</v>
      </c>
      <c r="AB63" s="119">
        <f>Sing15!Z12+Sing20!Z12+Sing25!Z12</f>
        <v>2151821.9148677331</v>
      </c>
      <c r="AC63" s="119">
        <f>Sing15!AA12+Sing20!AA12+Sing25!AA12</f>
        <v>2228953.4302933943</v>
      </c>
      <c r="AD63" s="119">
        <f>Sing15!AB12+Sing20!AB12+Sing25!AB12</f>
        <v>2592630.7551107006</v>
      </c>
      <c r="AE63" s="119">
        <f>Sing15!AC12+Sing20!AC12+Sing25!AC12</f>
        <v>2678495.7263351465</v>
      </c>
      <c r="AF63" s="119">
        <f>Sing15!AD12+Sing20!AD12+Sing25!AD12</f>
        <v>2763931.3727034712</v>
      </c>
      <c r="AG63" s="119">
        <f>Sing15!AE12+Sing20!AE12+Sing25!AE12</f>
        <v>2848939.8408399532</v>
      </c>
      <c r="AH63" s="119">
        <f>Sing15!AF12+Sing20!AF12+Sing25!AF12</f>
        <v>2933523.2666357541</v>
      </c>
      <c r="AI63" s="119">
        <f>Sing15!AG12+Sing20!AG12+Sing25!AG12</f>
        <v>3017683.7753025754</v>
      </c>
      <c r="AJ63" s="119">
        <f>Sing15!AH12+Sing20!AH12+Sing25!AH12</f>
        <v>3101423.4814260625</v>
      </c>
      <c r="AK63" s="119">
        <f>Sing15!AI12+Sing20!AI12+Sing25!AI12</f>
        <v>3184744.4890189325</v>
      </c>
      <c r="AL63" s="119">
        <f>Sing15!AJ12+Sing20!AJ12+Sing25!AJ12</f>
        <v>3267648.8915738375</v>
      </c>
      <c r="AM63" s="119">
        <f>Sing15!AK12+Sing20!AK12+Sing25!AK12</f>
        <v>3350138.7721159682</v>
      </c>
      <c r="AN63" s="119">
        <f>Sing15!AL12+Sing20!AL12+Sing25!AL12</f>
        <v>3432216.2032553889</v>
      </c>
      <c r="AO63" s="119">
        <f>Sing15!AM12+Sing20!AM12+Sing25!AM12</f>
        <v>3513883.2472391115</v>
      </c>
      <c r="AP63" s="119">
        <f>Sing15!AN12+Sing20!AN12+Sing25!AN12</f>
        <v>3993023.2791969143</v>
      </c>
      <c r="AQ63" s="119">
        <f>Sing15!AO12+Sing20!AO12+Sing25!AO12</f>
        <v>4082823.7878009295</v>
      </c>
      <c r="AR63" s="119">
        <f>Sing15!AP12+Sing20!AP12+Sing25!AP12</f>
        <v>4172175.2938619256</v>
      </c>
      <c r="AS63" s="119">
        <f>Sing15!AQ12+Sing20!AQ12+Sing25!AQ12</f>
        <v>4261080.0423926152</v>
      </c>
      <c r="AT63" s="119">
        <f>Sing15!AR12+Sing20!AR12+Sing25!AR12</f>
        <v>4349540.2671806533</v>
      </c>
      <c r="AU63" s="119">
        <f>Sing15!AS12+Sing20!AS12+Sing25!AS12</f>
        <v>4437558.1908447491</v>
      </c>
      <c r="AV63" s="119">
        <f>Sing15!AT12+Sing20!AT12+Sing25!AT12</f>
        <v>4525136.0248905253</v>
      </c>
      <c r="AW63" s="119">
        <f>Sing15!AU12+Sing20!AU12+Sing25!AU12</f>
        <v>4612275.9697660729</v>
      </c>
      <c r="AX63" s="119">
        <f>Sing15!AV12+Sing20!AV12+Sing25!AV12</f>
        <v>4698980.2149172425</v>
      </c>
      <c r="AY63" s="119">
        <f>Sing15!AW12+Sing20!AW12+Sing25!AW12</f>
        <v>4785250.9388426561</v>
      </c>
      <c r="AZ63" s="119">
        <f>Sing15!AX12+Sing20!AX12+Sing25!AX12</f>
        <v>4871090.3091484429</v>
      </c>
      <c r="BA63" s="119">
        <f>Sing15!AY12+Sing20!AY12+Sing25!AY12</f>
        <v>4956500.4826027006</v>
      </c>
      <c r="BB63" s="119">
        <f>Sing15!AZ12+Sing20!AZ12+Sing25!AZ12</f>
        <v>5543837.8434292274</v>
      </c>
      <c r="BC63" s="119">
        <f>Sing15!BA12+Sing20!BA12+Sing25!BA12</f>
        <v>5636821.7792120809</v>
      </c>
      <c r="BD63" s="119">
        <f>Sing15!BB12+Sing20!BB12+Sing25!BB12</f>
        <v>5729340.79531602</v>
      </c>
      <c r="BE63" s="119">
        <f>Sing15!BC12+Sing20!BC12+Sing25!BC12</f>
        <v>5821397.2163394401</v>
      </c>
      <c r="BF63" s="119">
        <f>Sing15!BD12+Sing20!BD12+Sing25!BD12</f>
        <v>5912993.3552577449</v>
      </c>
      <c r="BG63" s="119">
        <f>Sing15!BE12+Sing20!BE12+Sing25!BE12</f>
        <v>6004131.5134814559</v>
      </c>
      <c r="BH63" s="119">
        <f>Sing15!BF12+Sing20!BF12+Sing25!BF12</f>
        <v>6094813.9809140479</v>
      </c>
      <c r="BI63" s="119">
        <f>Sing15!BG12+Sing20!BG12+Sing25!BG12</f>
        <v>6185043.0360094775</v>
      </c>
      <c r="BJ63" s="119">
        <f>Sing15!BH12+Sing20!BH12+Sing25!BH12</f>
        <v>6274820.9458294306</v>
      </c>
      <c r="BK63" s="119">
        <f>Sing15!BI12+Sing20!BI12+Sing25!BI12</f>
        <v>6364149.966100282</v>
      </c>
      <c r="BL63" s="119">
        <f>Sing15!BJ12+Sing20!BJ12+Sing25!BJ12</f>
        <v>6453032.3412697809</v>
      </c>
      <c r="BM63" s="119">
        <f>Sing15!BK12+Sing20!BK12+Sing25!BK12</f>
        <v>6541470.3045634311</v>
      </c>
      <c r="BN63" s="119">
        <f>Sing15!BL12+Sing20!BL12+Sing25!BL12</f>
        <v>6629466.0780406129</v>
      </c>
      <c r="BO63" s="119">
        <f>Sing15!BM12+Sing20!BM12+Sing25!BM12</f>
        <v>0</v>
      </c>
      <c r="BP63" s="119">
        <f>Sing15!BN12+Sing20!BN12+Sing25!BN12</f>
        <v>0</v>
      </c>
      <c r="BQ63" s="119">
        <f>Sing15!BO12+Sing20!BO12+Sing25!BO12</f>
        <v>0</v>
      </c>
      <c r="BR63" s="119">
        <f>Sing15!BP12+Sing20!BP12+Sing25!BP12</f>
        <v>0</v>
      </c>
      <c r="BS63" s="119">
        <f>Sing15!BQ12+Sing20!BQ12+Sing25!BQ12</f>
        <v>0</v>
      </c>
      <c r="BT63" s="119">
        <f>Sing15!BR12+Sing20!BR12+Sing25!BR12</f>
        <v>0</v>
      </c>
      <c r="BU63" s="119">
        <f>Sing15!BS12+Sing20!BS12+Sing25!BS12</f>
        <v>0</v>
      </c>
      <c r="BV63" s="119">
        <f>Sing15!BT12+Sing20!BT12+Sing25!BT12</f>
        <v>0</v>
      </c>
      <c r="BW63" s="119">
        <f>Sing15!BU12+Sing20!BU12+Sing25!BU12</f>
        <v>0</v>
      </c>
      <c r="BX63" s="119">
        <f>Sing15!BV12+Sing20!BV12+Sing25!BV12</f>
        <v>0</v>
      </c>
      <c r="BY63" s="119">
        <f>Sing15!BW12+Sing20!BW12+Sing25!BW12</f>
        <v>0</v>
      </c>
      <c r="BZ63" s="119">
        <f>Sing15!BX12+Sing20!BX12+Sing25!BX12</f>
        <v>0</v>
      </c>
      <c r="CA63" s="119">
        <f>Sing15!BY12+Sing20!BY12+Sing25!BY12</f>
        <v>0</v>
      </c>
      <c r="CB63" s="119">
        <f>Sing15!BZ12+Sing20!BZ12+Sing25!BZ12</f>
        <v>0</v>
      </c>
      <c r="CC63" s="119">
        <f>Sing15!CA12+Sing20!CA12+Sing25!CA12</f>
        <v>0</v>
      </c>
      <c r="CD63" s="119">
        <f>Sing15!CB12+Sing20!CB12+Sing25!CB12</f>
        <v>0</v>
      </c>
      <c r="CE63" s="119">
        <f>Sing15!CC12+Sing20!CC12+Sing25!CC12</f>
        <v>0</v>
      </c>
      <c r="CF63" s="119">
        <f>Sing15!CD12+Sing20!CD12+Sing25!CD12</f>
        <v>0</v>
      </c>
      <c r="CG63" s="119">
        <f>Sing15!CE12+Sing20!CE12+Sing25!CE12</f>
        <v>0</v>
      </c>
      <c r="CH63" s="119">
        <f>Sing15!CF12+Sing20!CF12+Sing25!CF12</f>
        <v>0</v>
      </c>
      <c r="CI63" s="119">
        <f>Sing15!CG12+Sing20!CG12+Sing25!CG12</f>
        <v>0</v>
      </c>
      <c r="CJ63" s="119">
        <f>Sing15!CH12+Sing20!CH12+Sing25!CH12</f>
        <v>0</v>
      </c>
      <c r="CK63" s="119">
        <f>Sing15!CI12+Sing20!CI12+Sing25!CI12</f>
        <v>0</v>
      </c>
      <c r="CL63" s="119">
        <f>Sing15!CJ12+Sing20!CJ12+Sing25!CJ12</f>
        <v>0</v>
      </c>
      <c r="CM63" s="119">
        <f>Sing15!CK12+Sing20!CK12+Sing25!CK12</f>
        <v>0</v>
      </c>
      <c r="CN63" s="119">
        <f>Sing15!CL12+Sing20!CL12+Sing25!CL12</f>
        <v>0</v>
      </c>
      <c r="CO63" s="119">
        <f>Sing15!CM12+Sing20!CM12+Sing25!CM12</f>
        <v>0</v>
      </c>
      <c r="CP63" s="119">
        <f>Sing15!CN12+Sing20!CN12+Sing25!CN12</f>
        <v>0</v>
      </c>
      <c r="CQ63" s="119">
        <f>Sing15!CO12+Sing20!CO12+Sing25!CO12</f>
        <v>0</v>
      </c>
      <c r="CR63" s="119">
        <f>Sing15!CP12+Sing20!CP12+Sing25!CP12</f>
        <v>0</v>
      </c>
      <c r="CS63" s="119">
        <f>Sing15!CQ12+Sing20!CQ12+Sing25!CQ12</f>
        <v>0</v>
      </c>
      <c r="CT63" s="119">
        <f>Sing15!CR12+Sing20!CR12+Sing25!CR12</f>
        <v>0</v>
      </c>
      <c r="CU63" s="119">
        <f>Sing15!CS12+Sing20!CS12+Sing25!CS12</f>
        <v>0</v>
      </c>
      <c r="CV63" s="119">
        <f>Sing15!CT12+Sing20!CT12+Sing25!CT12</f>
        <v>0</v>
      </c>
      <c r="CW63" s="119">
        <f>Sing15!CU12+Sing20!CU12+Sing25!CU12</f>
        <v>0</v>
      </c>
      <c r="CX63" s="119">
        <f>Sing15!CV12+Sing20!CV12+Sing25!CV12</f>
        <v>0</v>
      </c>
      <c r="CY63" s="119">
        <f>Sing15!CW12+Sing20!CW12+Sing25!CW12</f>
        <v>0</v>
      </c>
      <c r="CZ63" s="119">
        <f>Sing15!CX12+Sing20!CX12+Sing25!CX12</f>
        <v>0</v>
      </c>
      <c r="DA63" s="119">
        <f>Sing15!CY12+Sing20!CY12+Sing25!CY12</f>
        <v>0</v>
      </c>
      <c r="DB63" s="119">
        <f>Sing15!CZ12+Sing20!CZ12+Sing25!CZ12</f>
        <v>0</v>
      </c>
      <c r="DC63" s="119">
        <f>Sing15!DA12+Sing20!DA12+Sing25!DA12</f>
        <v>0</v>
      </c>
      <c r="DD63" s="119">
        <f>Sing15!DB12+Sing20!DB12+Sing25!DB12</f>
        <v>0</v>
      </c>
      <c r="DE63" s="119">
        <f>Sing15!DC12+Sing20!DC12+Sing25!DC12</f>
        <v>0</v>
      </c>
      <c r="DF63" s="119">
        <f>Sing15!DD12+Sing20!DD12+Sing25!DD12</f>
        <v>0</v>
      </c>
      <c r="DG63" s="119">
        <f>Sing15!DE12+Sing20!DE12+Sing25!DE12</f>
        <v>0</v>
      </c>
      <c r="DH63" s="119">
        <f>Sing15!DF12+Sing20!DF12+Sing25!DF12</f>
        <v>0</v>
      </c>
      <c r="DI63" s="119">
        <f>Sing15!DG12+Sing20!DG12+Sing25!DG12</f>
        <v>0</v>
      </c>
      <c r="DJ63" s="119">
        <f>Sing15!DH12+Sing20!DH12+Sing25!DH12</f>
        <v>0</v>
      </c>
      <c r="DK63" s="119">
        <f>Sing15!DI12+Sing20!DI12+Sing25!DI12</f>
        <v>0</v>
      </c>
      <c r="DL63" s="119">
        <f>Sing15!DJ12+Sing20!DJ12+Sing25!DJ12</f>
        <v>0</v>
      </c>
    </row>
    <row r="64" spans="2:116" x14ac:dyDescent="0.2">
      <c r="F64" s="57"/>
      <c r="BN64" s="371"/>
      <c r="BO64" s="371"/>
      <c r="BP64" s="371"/>
      <c r="BQ64" s="371"/>
      <c r="BR64" s="371"/>
      <c r="BS64" s="371"/>
      <c r="BT64" s="371"/>
      <c r="BU64" s="371"/>
      <c r="BV64" s="371"/>
      <c r="BW64" s="371"/>
      <c r="BX64" s="371"/>
      <c r="BY64" s="371"/>
      <c r="BZ64" s="371"/>
      <c r="CA64" s="371"/>
      <c r="CB64" s="371"/>
      <c r="CC64" s="371"/>
      <c r="CD64" s="371"/>
      <c r="CE64" s="371"/>
      <c r="CF64" s="371"/>
      <c r="CG64" s="371"/>
      <c r="CH64" s="371"/>
      <c r="CI64" s="371"/>
      <c r="CJ64" s="371"/>
      <c r="CK64" s="371"/>
      <c r="CL64" s="371"/>
      <c r="CM64" s="371"/>
      <c r="CN64" s="371"/>
      <c r="CO64" s="371"/>
      <c r="CP64" s="371"/>
      <c r="CQ64" s="371"/>
      <c r="CR64" s="371"/>
      <c r="CS64" s="371"/>
      <c r="CT64" s="371"/>
      <c r="CU64" s="371"/>
      <c r="CV64" s="371"/>
      <c r="CW64" s="371"/>
      <c r="CX64" s="371"/>
      <c r="CY64" s="371"/>
      <c r="CZ64" s="371"/>
      <c r="DA64" s="371"/>
      <c r="DB64" s="371"/>
      <c r="DC64" s="371"/>
      <c r="DD64" s="371"/>
      <c r="DE64" s="371"/>
      <c r="DF64" s="371"/>
      <c r="DG64" s="371"/>
      <c r="DH64" s="371"/>
      <c r="DI64" s="371"/>
      <c r="DJ64" s="371"/>
      <c r="DK64" s="371"/>
      <c r="DL64" s="371"/>
    </row>
    <row r="65" spans="2:116" x14ac:dyDescent="0.2">
      <c r="B65" s="121" t="s">
        <v>93</v>
      </c>
      <c r="C65" s="95"/>
      <c r="D65" s="95"/>
      <c r="E65" s="351"/>
      <c r="F65" s="380">
        <f t="shared" ref="F65:AK65" si="414">SUM(F62:F63)</f>
        <v>0</v>
      </c>
      <c r="G65" s="380">
        <f t="shared" si="414"/>
        <v>606390.625</v>
      </c>
      <c r="H65" s="380">
        <f t="shared" si="414"/>
        <v>724636.796875</v>
      </c>
      <c r="I65" s="380">
        <f t="shared" si="414"/>
        <v>842291.73789062514</v>
      </c>
      <c r="J65" s="380">
        <f t="shared" si="414"/>
        <v>959358.40420117194</v>
      </c>
      <c r="K65" s="380">
        <f t="shared" si="414"/>
        <v>1075839.7371801662</v>
      </c>
      <c r="L65" s="380">
        <f t="shared" si="414"/>
        <v>1191738.6634942652</v>
      </c>
      <c r="M65" s="380">
        <f t="shared" si="414"/>
        <v>1307058.0951767941</v>
      </c>
      <c r="N65" s="380">
        <f t="shared" si="414"/>
        <v>1421800.9297009101</v>
      </c>
      <c r="O65" s="380">
        <f t="shared" si="414"/>
        <v>1535970.0500524053</v>
      </c>
      <c r="P65" s="380">
        <f t="shared" si="414"/>
        <v>1649568.3248021433</v>
      </c>
      <c r="Q65" s="380">
        <f t="shared" si="414"/>
        <v>1762598.6081781329</v>
      </c>
      <c r="R65" s="380">
        <f t="shared" si="414"/>
        <v>2141570.2615780686</v>
      </c>
      <c r="S65" s="380">
        <f t="shared" si="414"/>
        <v>2269378.0352701787</v>
      </c>
      <c r="T65" s="380">
        <f t="shared" si="414"/>
        <v>2396546.7700938275</v>
      </c>
      <c r="U65" s="380">
        <f t="shared" si="414"/>
        <v>2523079.6612433582</v>
      </c>
      <c r="V65" s="380">
        <f t="shared" si="414"/>
        <v>2648979.8879371416</v>
      </c>
      <c r="W65" s="380">
        <f t="shared" si="414"/>
        <v>2774250.6134974556</v>
      </c>
      <c r="X65" s="380">
        <f t="shared" si="414"/>
        <v>2898894.9854299682</v>
      </c>
      <c r="Y65" s="380">
        <f t="shared" si="414"/>
        <v>3022916.135502819</v>
      </c>
      <c r="Z65" s="380">
        <f t="shared" si="414"/>
        <v>3146317.1798253045</v>
      </c>
      <c r="AA65" s="380">
        <f t="shared" si="414"/>
        <v>3269101.2189261783</v>
      </c>
      <c r="AB65" s="380">
        <f t="shared" si="414"/>
        <v>3391271.3378315475</v>
      </c>
      <c r="AC65" s="380">
        <f t="shared" si="414"/>
        <v>3512830.6061423896</v>
      </c>
      <c r="AD65" s="380">
        <f t="shared" si="414"/>
        <v>4085986.070054464</v>
      </c>
      <c r="AE65" s="380">
        <f t="shared" si="414"/>
        <v>4221309.2647041911</v>
      </c>
      <c r="AF65" s="380">
        <f t="shared" si="414"/>
        <v>4355955.843380671</v>
      </c>
      <c r="AG65" s="380">
        <f t="shared" si="414"/>
        <v>4489929.1891637668</v>
      </c>
      <c r="AH65" s="380">
        <f t="shared" si="414"/>
        <v>4623232.6682179486</v>
      </c>
      <c r="AI65" s="380">
        <f t="shared" si="414"/>
        <v>4755869.6298768595</v>
      </c>
      <c r="AJ65" s="380">
        <f t="shared" si="414"/>
        <v>4887843.4067274751</v>
      </c>
      <c r="AK65" s="380">
        <f t="shared" si="414"/>
        <v>5019157.3146938374</v>
      </c>
      <c r="AL65" s="380">
        <f t="shared" ref="AL65:BQ65" si="415">SUM(AL62:AL63)</f>
        <v>5149814.6531203687</v>
      </c>
      <c r="AM65" s="380">
        <f t="shared" si="415"/>
        <v>5279818.7048547659</v>
      </c>
      <c r="AN65" s="380">
        <f t="shared" si="415"/>
        <v>5409172.7363304924</v>
      </c>
      <c r="AO65" s="380">
        <f t="shared" si="415"/>
        <v>5537879.9976488389</v>
      </c>
      <c r="AP65" s="380">
        <f t="shared" si="415"/>
        <v>6293004.6880143378</v>
      </c>
      <c r="AQ65" s="380">
        <f t="shared" si="415"/>
        <v>6434530.2895742655</v>
      </c>
      <c r="AR65" s="380">
        <f t="shared" si="415"/>
        <v>6575348.2631263947</v>
      </c>
      <c r="AS65" s="380">
        <f t="shared" si="415"/>
        <v>6715462.1468107617</v>
      </c>
      <c r="AT65" s="380">
        <f t="shared" si="415"/>
        <v>6854875.4610767094</v>
      </c>
      <c r="AU65" s="380">
        <f t="shared" si="415"/>
        <v>6993591.7087713238</v>
      </c>
      <c r="AV65" s="380">
        <f t="shared" si="415"/>
        <v>7131614.3752274681</v>
      </c>
      <c r="AW65" s="380">
        <f t="shared" si="415"/>
        <v>7268946.9283513315</v>
      </c>
      <c r="AX65" s="380">
        <f t="shared" si="415"/>
        <v>7405592.8187095746</v>
      </c>
      <c r="AY65" s="380">
        <f t="shared" si="415"/>
        <v>7541555.4796160264</v>
      </c>
      <c r="AZ65" s="380">
        <f t="shared" si="415"/>
        <v>7676838.3272179458</v>
      </c>
      <c r="BA65" s="380">
        <f t="shared" si="415"/>
        <v>7811444.7605818566</v>
      </c>
      <c r="BB65" s="380">
        <f t="shared" si="415"/>
        <v>8737088.4412444625</v>
      </c>
      <c r="BC65" s="380">
        <f t="shared" si="415"/>
        <v>8883631.1240382399</v>
      </c>
      <c r="BD65" s="380">
        <f t="shared" si="415"/>
        <v>9029441.0934180468</v>
      </c>
      <c r="BE65" s="380">
        <f t="shared" si="415"/>
        <v>9174522.0129509568</v>
      </c>
      <c r="BF65" s="380">
        <f t="shared" si="415"/>
        <v>9318877.5278862044</v>
      </c>
      <c r="BG65" s="380">
        <f t="shared" si="415"/>
        <v>9462511.265246775</v>
      </c>
      <c r="BH65" s="380">
        <f t="shared" si="415"/>
        <v>9605426.8339205403</v>
      </c>
      <c r="BI65" s="380">
        <f t="shared" si="415"/>
        <v>9747627.8247509375</v>
      </c>
      <c r="BJ65" s="380">
        <f t="shared" si="415"/>
        <v>9889117.8106271829</v>
      </c>
      <c r="BK65" s="380">
        <f t="shared" si="415"/>
        <v>10029900.346574046</v>
      </c>
      <c r="BL65" s="380">
        <f t="shared" si="415"/>
        <v>10169978.969841175</v>
      </c>
      <c r="BM65" s="381">
        <f t="shared" si="415"/>
        <v>10309357.199991968</v>
      </c>
      <c r="BN65" s="381">
        <f t="shared" si="415"/>
        <v>10448038.538992006</v>
      </c>
      <c r="BO65" s="381">
        <f t="shared" si="415"/>
        <v>0</v>
      </c>
      <c r="BP65" s="381">
        <f t="shared" si="415"/>
        <v>0</v>
      </c>
      <c r="BQ65" s="381">
        <f t="shared" si="415"/>
        <v>0</v>
      </c>
      <c r="BR65" s="381">
        <f t="shared" ref="BR65:CW65" si="416">SUM(BR62:BR63)</f>
        <v>0</v>
      </c>
      <c r="BS65" s="381">
        <f t="shared" si="416"/>
        <v>0</v>
      </c>
      <c r="BT65" s="381">
        <f t="shared" si="416"/>
        <v>0</v>
      </c>
      <c r="BU65" s="381">
        <f t="shared" si="416"/>
        <v>0</v>
      </c>
      <c r="BV65" s="381">
        <f t="shared" si="416"/>
        <v>0</v>
      </c>
      <c r="BW65" s="381">
        <f t="shared" si="416"/>
        <v>0</v>
      </c>
      <c r="BX65" s="381">
        <f t="shared" si="416"/>
        <v>0</v>
      </c>
      <c r="BY65" s="381">
        <f t="shared" si="416"/>
        <v>0</v>
      </c>
      <c r="BZ65" s="381">
        <f t="shared" si="416"/>
        <v>0</v>
      </c>
      <c r="CA65" s="381">
        <f t="shared" si="416"/>
        <v>0</v>
      </c>
      <c r="CB65" s="381">
        <f t="shared" si="416"/>
        <v>0</v>
      </c>
      <c r="CC65" s="381">
        <f t="shared" si="416"/>
        <v>0</v>
      </c>
      <c r="CD65" s="381">
        <f t="shared" si="416"/>
        <v>0</v>
      </c>
      <c r="CE65" s="381">
        <f t="shared" si="416"/>
        <v>0</v>
      </c>
      <c r="CF65" s="381">
        <f t="shared" si="416"/>
        <v>0</v>
      </c>
      <c r="CG65" s="381">
        <f t="shared" si="416"/>
        <v>0</v>
      </c>
      <c r="CH65" s="381">
        <f t="shared" si="416"/>
        <v>0</v>
      </c>
      <c r="CI65" s="381">
        <f t="shared" si="416"/>
        <v>0</v>
      </c>
      <c r="CJ65" s="381">
        <f t="shared" si="416"/>
        <v>0</v>
      </c>
      <c r="CK65" s="381">
        <f t="shared" si="416"/>
        <v>0</v>
      </c>
      <c r="CL65" s="381">
        <f t="shared" si="416"/>
        <v>0</v>
      </c>
      <c r="CM65" s="381">
        <f t="shared" si="416"/>
        <v>0</v>
      </c>
      <c r="CN65" s="381">
        <f t="shared" si="416"/>
        <v>0</v>
      </c>
      <c r="CO65" s="381">
        <f t="shared" si="416"/>
        <v>0</v>
      </c>
      <c r="CP65" s="381">
        <f t="shared" si="416"/>
        <v>0</v>
      </c>
      <c r="CQ65" s="381">
        <f t="shared" si="416"/>
        <v>0</v>
      </c>
      <c r="CR65" s="381">
        <f t="shared" si="416"/>
        <v>0</v>
      </c>
      <c r="CS65" s="381">
        <f t="shared" si="416"/>
        <v>0</v>
      </c>
      <c r="CT65" s="381">
        <f t="shared" si="416"/>
        <v>0</v>
      </c>
      <c r="CU65" s="381">
        <f t="shared" si="416"/>
        <v>0</v>
      </c>
      <c r="CV65" s="381">
        <f t="shared" si="416"/>
        <v>0</v>
      </c>
      <c r="CW65" s="381">
        <f t="shared" si="416"/>
        <v>0</v>
      </c>
      <c r="CX65" s="381">
        <f t="shared" ref="CX65:DL65" si="417">SUM(CX62:CX63)</f>
        <v>0</v>
      </c>
      <c r="CY65" s="381">
        <f t="shared" si="417"/>
        <v>0</v>
      </c>
      <c r="CZ65" s="381">
        <f t="shared" si="417"/>
        <v>0</v>
      </c>
      <c r="DA65" s="381">
        <f t="shared" si="417"/>
        <v>0</v>
      </c>
      <c r="DB65" s="381">
        <f t="shared" si="417"/>
        <v>0</v>
      </c>
      <c r="DC65" s="381">
        <f t="shared" si="417"/>
        <v>0</v>
      </c>
      <c r="DD65" s="381">
        <f t="shared" si="417"/>
        <v>0</v>
      </c>
      <c r="DE65" s="381">
        <f t="shared" si="417"/>
        <v>0</v>
      </c>
      <c r="DF65" s="381">
        <f t="shared" si="417"/>
        <v>0</v>
      </c>
      <c r="DG65" s="381">
        <f t="shared" si="417"/>
        <v>0</v>
      </c>
      <c r="DH65" s="381">
        <f t="shared" si="417"/>
        <v>0</v>
      </c>
      <c r="DI65" s="381">
        <f t="shared" si="417"/>
        <v>0</v>
      </c>
      <c r="DJ65" s="381">
        <f t="shared" si="417"/>
        <v>0</v>
      </c>
      <c r="DK65" s="381">
        <f t="shared" si="417"/>
        <v>0</v>
      </c>
      <c r="DL65" s="381">
        <f t="shared" si="417"/>
        <v>0</v>
      </c>
    </row>
    <row r="66" spans="2:116" x14ac:dyDescent="0.2">
      <c r="BN66" s="371"/>
      <c r="BO66" s="371"/>
      <c r="BP66" s="371"/>
      <c r="BQ66" s="371"/>
      <c r="BR66" s="371"/>
      <c r="BS66" s="371"/>
      <c r="BT66" s="371"/>
      <c r="BU66" s="371"/>
      <c r="BV66" s="371"/>
      <c r="BW66" s="371"/>
      <c r="BX66" s="371"/>
      <c r="BY66" s="371"/>
      <c r="BZ66" s="371"/>
      <c r="CA66" s="371"/>
      <c r="CB66" s="371"/>
      <c r="CC66" s="371"/>
      <c r="CD66" s="371"/>
      <c r="CE66" s="371"/>
      <c r="CF66" s="371"/>
      <c r="CG66" s="371"/>
      <c r="CH66" s="371"/>
      <c r="CI66" s="371"/>
      <c r="CJ66" s="371"/>
      <c r="CK66" s="371"/>
      <c r="CL66" s="371"/>
      <c r="CM66" s="371"/>
      <c r="CN66" s="371"/>
      <c r="CO66" s="371"/>
      <c r="CP66" s="371"/>
      <c r="CQ66" s="371"/>
      <c r="CR66" s="371"/>
      <c r="CS66" s="371"/>
      <c r="CT66" s="371"/>
      <c r="CU66" s="371"/>
      <c r="CV66" s="371"/>
      <c r="CW66" s="371"/>
      <c r="CX66" s="371"/>
      <c r="CY66" s="371"/>
      <c r="CZ66" s="371"/>
      <c r="DA66" s="371"/>
      <c r="DB66" s="371"/>
      <c r="DC66" s="371"/>
      <c r="DD66" s="371"/>
      <c r="DE66" s="371"/>
      <c r="DF66" s="371"/>
      <c r="DG66" s="371"/>
      <c r="DH66" s="371"/>
      <c r="DI66" s="371"/>
      <c r="DJ66" s="371"/>
      <c r="DK66" s="371"/>
      <c r="DL66" s="371"/>
    </row>
    <row r="67" spans="2:116" x14ac:dyDescent="0.2">
      <c r="B67" s="129" t="s">
        <v>52</v>
      </c>
      <c r="C67" s="130"/>
      <c r="D67" s="130"/>
      <c r="E67" s="387"/>
      <c r="F67" s="131">
        <f>IF(F53=0,0,IF(F1&gt;=Dashboard!$C$43,IF(F29&lt;=20000,25000,16667)*MIN(1,(F4-8)/12),0))</f>
        <v>0</v>
      </c>
      <c r="G67" s="131">
        <f>IF(G53=0,0,IF(G1&gt;=Dashboard!$C$43,IF(G29&lt;=20000,25000,16667)*MIN(1,(G4)/12),0))</f>
        <v>4166.6666666666661</v>
      </c>
      <c r="H67" s="131">
        <f>IF(H53=0,0,IF(H1&gt;=Dashboard!$C$43,IF(H29&lt;=20000,25000,16667)*MIN(1,(H4)/12),0))</f>
        <v>6250</v>
      </c>
      <c r="I67" s="131">
        <f>IF(I53=0,0,IF(I1&gt;=Dashboard!$C$43,IF(I29&lt;=20000,25000,16667)*MIN(1,(I4)/12),0))</f>
        <v>8333.3333333333321</v>
      </c>
      <c r="J67" s="131">
        <f>IF(J53=0,0,IF(J1&gt;=Dashboard!$C$43,IF(J29&lt;=20000,25000,16667)*MIN(1,(J4)/12),0))</f>
        <v>10416.666666666668</v>
      </c>
      <c r="K67" s="131">
        <f>IF(K53=0,0,IF(K1&gt;=Dashboard!$C$43,IF(K29&lt;=20000,25000,16667)*MIN(1,(K4)/12),0))</f>
        <v>12500</v>
      </c>
      <c r="L67" s="131">
        <f>IF(L53=0,0,IF(L1&gt;=Dashboard!$C$43,IF(L29&lt;=20000,25000,16667)*MIN(1,(L4)/12),0))</f>
        <v>14583.333333333334</v>
      </c>
      <c r="M67" s="131">
        <f>IF(M53=0,0,IF(M1&gt;=Dashboard!$C$43,IF(M29&lt;=20000,25000,16667)*MIN(1,(M4)/12),0))</f>
        <v>16666.666666666664</v>
      </c>
      <c r="N67" s="131">
        <f>IF(N53=0,0,IF(N1&gt;=Dashboard!$C$43,IF(N29&lt;=20000,25000,16667)*MIN(1,(N4)/12),0))</f>
        <v>18750</v>
      </c>
      <c r="O67" s="131">
        <f>IF(O53=0,0,IF(O1&gt;=Dashboard!$C$43,IF(O29&lt;=20000,25000,16667)*MIN(1,(O4)/12),0))</f>
        <v>20833.333333333336</v>
      </c>
      <c r="P67" s="131">
        <f>IF(P53=0,0,IF(P1&gt;=Dashboard!$C$43,IF(P29&lt;=20000,25000,16667)*MIN(1,(P4)/12),0))</f>
        <v>22916.666666666664</v>
      </c>
      <c r="Q67" s="131">
        <f>IF(Q53=0,0,IF(Q1&gt;=Dashboard!$C$43,IF(Q29&lt;=20000,25000,16667)*MIN(1,(Q4)/12),0))</f>
        <v>25000</v>
      </c>
      <c r="R67" s="131">
        <f>IF(R53=0,0,IF(R1&gt;=Dashboard!$C$43,IF(R29&lt;=20000,25000,16667)*MIN(1,(R4)/12),0))</f>
        <v>25000</v>
      </c>
      <c r="S67" s="131">
        <f>IF(S53=0,0,IF(S1&gt;=Dashboard!$C$43,IF(S29&lt;=20000,25000,16667)*MIN(1,(S4)/12),0))</f>
        <v>25000</v>
      </c>
      <c r="T67" s="131">
        <f>IF(T53=0,0,IF(T1&gt;=Dashboard!$C$43,IF(T29&lt;=20000,25000,16667)*MIN(1,(T4)/12),0))</f>
        <v>25000</v>
      </c>
      <c r="U67" s="131">
        <f>IF(U53=0,0,IF(U1&gt;=Dashboard!$C$43,IF(U29&lt;=20000,25000,16667)*MIN(1,(U4)/12),0))</f>
        <v>25000</v>
      </c>
      <c r="V67" s="131">
        <f>IF(V53=0,0,IF(V1&gt;=Dashboard!$C$43,IF(V29&lt;=20000,25000,16667)*MIN(1,(V4)/12),0))</f>
        <v>25000</v>
      </c>
      <c r="W67" s="131">
        <f>IF(W53=0,0,IF(W1&gt;=Dashboard!$C$43,IF(W29&lt;=20000,25000,16667)*MIN(1,(W4)/12),0))</f>
        <v>25000</v>
      </c>
      <c r="X67" s="131">
        <f>IF(X53=0,0,IF(X1&gt;=Dashboard!$C$43,IF(X29&lt;=20000,25000,16667)*MIN(1,(X4)/12),0))</f>
        <v>25000</v>
      </c>
      <c r="Y67" s="131">
        <f>IF(Y53=0,0,IF(Y1&gt;=Dashboard!$C$43,IF(Y29&lt;=20000,25000,16667)*MIN(1,(Y4)/12),0))</f>
        <v>25000</v>
      </c>
      <c r="Z67" s="131">
        <f>IF(Z53=0,0,IF(Z1&gt;=Dashboard!$C$43,IF(Z29&lt;=20000,25000,16667)*MIN(1,(Z4)/12),0))</f>
        <v>25000</v>
      </c>
      <c r="AA67" s="131">
        <f>IF(AA53=0,0,IF(AA1&gt;=Dashboard!$C$43,IF(AA29&lt;=20000,25000,16667)*MIN(1,(AA4)/12),0))</f>
        <v>25000</v>
      </c>
      <c r="AB67" s="131">
        <f>IF(AB53=0,0,IF(AB1&gt;=Dashboard!$C$43,IF(AB29&lt;=20000,25000,16667)*MIN(1,(AB4)/12),0))</f>
        <v>25000</v>
      </c>
      <c r="AC67" s="131">
        <f>IF(AC53=0,0,IF(AC1&gt;=Dashboard!$C$43,IF(AC29&lt;=20000,25000,16667)*MIN(1,(AC4)/12),0))</f>
        <v>25000</v>
      </c>
      <c r="AD67" s="131">
        <f>IF(AD53=0,0,IF(AD1&gt;=Dashboard!$C$43,IF(AD29&lt;=20000,25000,16667)*MIN(1,(AD4)/12),0))</f>
        <v>25000</v>
      </c>
      <c r="AE67" s="131">
        <f>IF(AE53=0,0,IF(AE1&gt;=Dashboard!$C$43,IF(AE29&lt;=20000,25000,16667)*MIN(1,(AE4)/12),0))</f>
        <v>25000</v>
      </c>
      <c r="AF67" s="131">
        <f>IF(AF53=0,0,IF(AF1&gt;=Dashboard!$C$43,IF(AF29&lt;=20000,25000,16667)*MIN(1,(AF4)/12),0))</f>
        <v>25000</v>
      </c>
      <c r="AG67" s="131">
        <f>IF(AG53=0,0,IF(AG1&gt;=Dashboard!$C$43,IF(AG29&lt;=20000,25000,16667)*MIN(1,(AG4)/12),0))</f>
        <v>25000</v>
      </c>
      <c r="AH67" s="131">
        <f>IF(AH53=0,0,IF(AH1&gt;=Dashboard!$C$43,IF(AH29&lt;=20000,25000,16667)*MIN(1,(AH4)/12),0))</f>
        <v>25000</v>
      </c>
      <c r="AI67" s="131">
        <f>IF(AI53=0,0,IF(AI1&gt;=Dashboard!$C$43,IF(AI29&lt;=20000,25000,16667)*MIN(1,(AI4)/12),0))</f>
        <v>25000</v>
      </c>
      <c r="AJ67" s="131">
        <f>IF(AJ53=0,0,IF(AJ1&gt;=Dashboard!$C$43,IF(AJ29&lt;=20000,25000,16667)*MIN(1,(AJ4)/12),0))</f>
        <v>25000</v>
      </c>
      <c r="AK67" s="131">
        <f>IF(AK53=0,0,IF(AK1&gt;=Dashboard!$C$43,IF(AK29&lt;=20000,25000,16667)*MIN(1,(AK4)/12),0))</f>
        <v>25000</v>
      </c>
      <c r="AL67" s="131">
        <f>IF(AL53=0,0,IF(AL1&gt;=Dashboard!$C$43,IF(AL29&lt;=20000,25000,16667)*MIN(1,(AL4)/12),0))</f>
        <v>25000</v>
      </c>
      <c r="AM67" s="131">
        <f>IF(AM53=0,0,IF(AM1&gt;=Dashboard!$C$43,IF(AM29&lt;=20000,25000,16667)*MIN(1,(AM4)/12),0))</f>
        <v>25000</v>
      </c>
      <c r="AN67" s="131">
        <f>IF(AN53=0,0,IF(AN1&gt;=Dashboard!$C$43,IF(AN29&lt;=20000,25000,16667)*MIN(1,(AN4)/12),0))</f>
        <v>25000</v>
      </c>
      <c r="AO67" s="131">
        <f>IF(AO53=0,0,IF(AO1&gt;=Dashboard!$C$43,IF(AO29&lt;=20000,25000,16667)*MIN(1,(AO4)/12),0))</f>
        <v>25000</v>
      </c>
      <c r="AP67" s="131">
        <f>IF(AP53=0,0,IF(AP1&gt;=Dashboard!$C$43,IF(AP29&lt;=20000,25000,16667)*MIN(1,(AP4)/12),0))</f>
        <v>25000</v>
      </c>
      <c r="AQ67" s="131">
        <f>IF(AQ53=0,0,IF(AQ1&gt;=Dashboard!$C$43,IF(AQ29&lt;=20000,25000,16667)*MIN(1,(AQ4)/12),0))</f>
        <v>25000</v>
      </c>
      <c r="AR67" s="131">
        <f>IF(AR53=0,0,IF(AR1&gt;=Dashboard!$C$43,IF(AR29&lt;=20000,25000,16667)*MIN(1,(AR4)/12),0))</f>
        <v>25000</v>
      </c>
      <c r="AS67" s="131">
        <f>IF(AS53=0,0,IF(AS1&gt;=Dashboard!$C$43,IF(AS29&lt;=20000,25000,16667)*MIN(1,(AS4)/12),0))</f>
        <v>25000</v>
      </c>
      <c r="AT67" s="131">
        <f>IF(AT53=0,0,IF(AT1&gt;=Dashboard!$C$43,IF(AT29&lt;=20000,25000,16667)*MIN(1,(AT4)/12),0))</f>
        <v>25000</v>
      </c>
      <c r="AU67" s="131">
        <f>IF(AU53=0,0,IF(AU1&gt;=Dashboard!$C$43,IF(AU29&lt;=20000,25000,16667)*MIN(1,(AU4)/12),0))</f>
        <v>25000</v>
      </c>
      <c r="AV67" s="131">
        <f>IF(AV53=0,0,IF(AV1&gt;=Dashboard!$C$43,IF(AV29&lt;=20000,25000,16667)*MIN(1,(AV4)/12),0))</f>
        <v>25000</v>
      </c>
      <c r="AW67" s="131">
        <f>IF(AW53=0,0,IF(AW1&gt;=Dashboard!$C$43,IF(AW29&lt;=20000,25000,16667)*MIN(1,(AW4)/12),0))</f>
        <v>25000</v>
      </c>
      <c r="AX67" s="131">
        <f>IF(AX53=0,0,IF(AX1&gt;=Dashboard!$C$43,IF(AX29&lt;=20000,25000,16667)*MIN(1,(AX4)/12),0))</f>
        <v>25000</v>
      </c>
      <c r="AY67" s="131">
        <f>IF(AY53=0,0,IF(AY1&gt;=Dashboard!$C$43,IF(AY29&lt;=20000,25000,16667)*MIN(1,(AY4)/12),0))</f>
        <v>25000</v>
      </c>
      <c r="AZ67" s="131">
        <f>IF(AZ53=0,0,IF(AZ1&gt;=Dashboard!$C$43,IF(AZ29&lt;=20000,25000,16667)*MIN(1,(AZ4)/12),0))</f>
        <v>25000</v>
      </c>
      <c r="BA67" s="131">
        <f>IF(BA53=0,0,IF(BA1&gt;=Dashboard!$C$43,IF(BA29&lt;=20000,25000,16667)*MIN(1,(BA4)/12),0))</f>
        <v>25000</v>
      </c>
      <c r="BB67" s="131">
        <f>IF(BB53=0,0,IF(BB1&gt;=Dashboard!$C$43,IF(BB29&lt;=20000,25000,16667)*MIN(1,(BB4)/12),0))</f>
        <v>25000</v>
      </c>
      <c r="BC67" s="131">
        <f>IF(BC53=0,0,IF(BC1&gt;=Dashboard!$C$43,IF(BC29&lt;=20000,25000,16667)*MIN(1,(BC4)/12),0))</f>
        <v>25000</v>
      </c>
      <c r="BD67" s="131">
        <f>IF(BD53=0,0,IF(BD1&gt;=Dashboard!$C$43,IF(BD29&lt;=20000,25000,16667)*MIN(1,(BD4)/12),0))</f>
        <v>25000</v>
      </c>
      <c r="BE67" s="131">
        <f>IF(BE53=0,0,IF(BE1&gt;=Dashboard!$C$43,IF(BE29&lt;=20000,25000,16667)*MIN(1,(BE4)/12),0))</f>
        <v>25000</v>
      </c>
      <c r="BF67" s="131">
        <f>IF(BF53=0,0,IF(BF1&gt;=Dashboard!$C$43,IF(BF29&lt;=20000,25000,16667)*MIN(1,(BF4)/12),0))</f>
        <v>25000</v>
      </c>
      <c r="BG67" s="131">
        <f>IF(BG53=0,0,IF(BG1&gt;=Dashboard!$C$43,IF(BG29&lt;=20000,25000,16667)*MIN(1,(BG4)/12),0))</f>
        <v>16667</v>
      </c>
      <c r="BH67" s="131">
        <f>IF(BH53=0,0,IF(BH1&gt;=Dashboard!$C$43,IF(BH29&lt;=20000,25000,16667)*MIN(1,(BH4)/12),0))</f>
        <v>16667</v>
      </c>
      <c r="BI67" s="131">
        <f>IF(BI53=0,0,IF(BI1&gt;=Dashboard!$C$43,IF(BI29&lt;=20000,25000,16667)*MIN(1,(BI4)/12),0))</f>
        <v>16667</v>
      </c>
      <c r="BJ67" s="131">
        <f>IF(BJ53=0,0,IF(BJ1&gt;=Dashboard!$C$43,IF(BJ29&lt;=20000,25000,16667)*MIN(1,(BJ4)/12),0))</f>
        <v>16667</v>
      </c>
      <c r="BK67" s="131">
        <f>IF(BK53=0,0,IF(BK1&gt;=Dashboard!$C$43,IF(BK29&lt;=20000,25000,16667)*MIN(1,(BK4)/12),0))</f>
        <v>16667</v>
      </c>
      <c r="BL67" s="131">
        <f>IF(BL53=0,0,IF(BL1&gt;=Dashboard!$C$43,IF(BL29&lt;=20000,25000,16667)*MIN(1,(BL4)/12),0))</f>
        <v>16667</v>
      </c>
      <c r="BM67" s="131">
        <f>IF(BM53=0,0,IF(BM1&gt;=Dashboard!$C$43,IF(BM29&lt;=20000,25000,16667)*MIN(1,(BM4)/12),0))</f>
        <v>16667</v>
      </c>
      <c r="BN67" s="131">
        <f>IF(BN53=0,0,IF(BN1&gt;=Dashboard!$C$43,IF(BN29&lt;=20000,25000,16667)*MIN(1,(BN4)/12),0))</f>
        <v>16667</v>
      </c>
      <c r="BO67" s="131">
        <f>IF(BO53=0,0,IF(BO1&gt;=Dashboard!$C$43,IF(BO29&lt;=20000,25000,16667)*MIN(1,(BO4-8)/12),0))</f>
        <v>0</v>
      </c>
      <c r="BP67" s="131">
        <f>IF(BP53=0,0,IF(BP1&gt;=Dashboard!$C$43,IF(BP29&lt;=20000,25000,16667)*MIN(1,(BP4-8)/12),0))</f>
        <v>0</v>
      </c>
      <c r="BQ67" s="131">
        <f>IF(BQ53=0,0,IF(BQ1&gt;=Dashboard!$C$43,IF(BQ29&lt;=20000,25000,16667)*MIN(1,(BQ4-8)/12),0))</f>
        <v>0</v>
      </c>
      <c r="BR67" s="131">
        <f>IF(BR53=0,0,IF(BR1&gt;=Dashboard!$C$43,IF(BR29&lt;=20000,25000,16667)*MIN(1,(BR4-8)/12),0))</f>
        <v>0</v>
      </c>
      <c r="BS67" s="131">
        <f>IF(BS53=0,0,IF(BS1&gt;=Dashboard!$C$43,IF(BS29&lt;=20000,25000,16667)*MIN(1,(BS4-8)/12),0))</f>
        <v>0</v>
      </c>
      <c r="BT67" s="131">
        <f>IF(BT53=0,0,IF(BT1&gt;=Dashboard!$C$43,IF(BT29&lt;=20000,25000,16667)*MIN(1,(BT4-8)/12),0))</f>
        <v>0</v>
      </c>
      <c r="BU67" s="131">
        <f>IF(BU53=0,0,IF(BU1&gt;=Dashboard!$C$43,IF(BU29&lt;=20000,25000,16667)*MIN(1,(BU4-8)/12),0))</f>
        <v>0</v>
      </c>
      <c r="BV67" s="131">
        <f>IF(BV53=0,0,IF(BV1&gt;=Dashboard!$C$43,IF(BV29&lt;=20000,25000,16667)*MIN(1,(BV4-8)/12),0))</f>
        <v>0</v>
      </c>
      <c r="BW67" s="131">
        <f>IF(BW53=0,0,IF(BW1&gt;=Dashboard!$C$43,IF(BW29&lt;=20000,25000,16667)*MIN(1,(BW4-8)/12),0))</f>
        <v>0</v>
      </c>
      <c r="BX67" s="131">
        <f>IF(BX53=0,0,IF(BX1&gt;=Dashboard!$C$43,IF(BX29&lt;=20000,25000,16667)*MIN(1,(BX4-8)/12),0))</f>
        <v>0</v>
      </c>
      <c r="BY67" s="131">
        <f>IF(BY53=0,0,IF(BY1&gt;=Dashboard!$C$43,IF(BY29&lt;=20000,25000,16667)*MIN(1,(BY4-8)/12),0))</f>
        <v>0</v>
      </c>
      <c r="BZ67" s="131">
        <f>IF(BZ53=0,0,IF(BZ1&gt;=Dashboard!$C$43,IF(BZ29&lt;=20000,25000,16667)*MIN(1,(BZ4-8)/12),0))</f>
        <v>0</v>
      </c>
      <c r="CA67" s="131">
        <f>IF(CA53=0,0,IF(CA1&gt;=Dashboard!$C$43,IF(CA29&lt;=20000,25000,16667)*MIN(1,(CA4-8)/12),0))</f>
        <v>0</v>
      </c>
      <c r="CB67" s="131">
        <f>IF(CB53=0,0,IF(CB1&gt;=Dashboard!$C$43,IF(CB29&lt;=20000,25000,16667)*MIN(1,(CB4-8)/12),0))</f>
        <v>0</v>
      </c>
      <c r="CC67" s="131">
        <f>IF(CC53=0,0,IF(CC1&gt;=Dashboard!$C$43,IF(CC29&lt;=20000,25000,16667)*MIN(1,(CC4-8)/12),0))</f>
        <v>0</v>
      </c>
      <c r="CD67" s="131">
        <f>IF(CD53=0,0,IF(CD1&gt;=Dashboard!$C$43,IF(CD29&lt;=20000,25000,16667)*MIN(1,(CD4-8)/12),0))</f>
        <v>0</v>
      </c>
      <c r="CE67" s="131">
        <f>IF(CE53=0,0,IF(CE1&gt;=Dashboard!$C$43,IF(CE29&lt;=20000,25000,16667)*MIN(1,(CE4-8)/12),0))</f>
        <v>0</v>
      </c>
      <c r="CF67" s="131">
        <f>IF(CF53=0,0,IF(CF1&gt;=Dashboard!$C$43,IF(CF29&lt;=20000,25000,16667)*MIN(1,(CF4-8)/12),0))</f>
        <v>0</v>
      </c>
      <c r="CG67" s="131">
        <f>IF(CG53=0,0,IF(CG1&gt;=Dashboard!$C$43,IF(CG29&lt;=20000,25000,16667)*MIN(1,(CG4-8)/12),0))</f>
        <v>0</v>
      </c>
      <c r="CH67" s="131">
        <f>IF(CH53=0,0,IF(CH1&gt;=Dashboard!$C$43,IF(CH29&lt;=20000,25000,16667)*MIN(1,(CH4-8)/12),0))</f>
        <v>0</v>
      </c>
      <c r="CI67" s="131">
        <f>IF(CI53=0,0,IF(CI1&gt;=Dashboard!$C$43,IF(CI29&lt;=20000,25000,16667)*MIN(1,(CI4-8)/12),0))</f>
        <v>0</v>
      </c>
      <c r="CJ67" s="131">
        <f>IF(CJ53=0,0,IF(CJ1&gt;=Dashboard!$C$43,IF(CJ29&lt;=20000,25000,16667)*MIN(1,(CJ4-8)/12),0))</f>
        <v>0</v>
      </c>
      <c r="CK67" s="131">
        <f>IF(CK53=0,0,IF(CK1&gt;=Dashboard!$C$43,IF(CK29&lt;=20000,25000,16667)*MIN(1,(CK4-8)/12),0))</f>
        <v>0</v>
      </c>
      <c r="CL67" s="131">
        <f>IF(CL53=0,0,IF(CL1&gt;=Dashboard!$C$43,IF(CL29&lt;=20000,25000,16667)*MIN(1,(CL4-8)/12),0))</f>
        <v>0</v>
      </c>
      <c r="CM67" s="131">
        <f>IF(CM53=0,0,IF(CM1&gt;=Dashboard!$C$43,IF(CM29&lt;=20000,25000,16667)*MIN(1,(CM4-8)/12),0))</f>
        <v>0</v>
      </c>
      <c r="CN67" s="131">
        <f>IF(CN53=0,0,IF(CN1&gt;=Dashboard!$C$43,IF(CN29&lt;=20000,25000,16667)*MIN(1,(CN4-8)/12),0))</f>
        <v>0</v>
      </c>
      <c r="CO67" s="131">
        <f>IF(CO53=0,0,IF(CO1&gt;=Dashboard!$C$43,IF(CO29&lt;=20000,25000,16667)*MIN(1,(CO4-8)/12),0))</f>
        <v>0</v>
      </c>
      <c r="CP67" s="131">
        <f>IF(CP53=0,0,IF(CP1&gt;=Dashboard!$C$43,IF(CP29&lt;=20000,25000,16667)*MIN(1,(CP4-8)/12),0))</f>
        <v>0</v>
      </c>
      <c r="CQ67" s="131">
        <f>IF(CQ53=0,0,IF(CQ1&gt;=Dashboard!$C$43,IF(CQ29&lt;=20000,25000,16667)*MIN(1,(CQ4-8)/12),0))</f>
        <v>0</v>
      </c>
      <c r="CR67" s="131">
        <f>IF(CR53=0,0,IF(CR1&gt;=Dashboard!$C$43,IF(CR29&lt;=20000,25000,16667)*MIN(1,(CR4-8)/12),0))</f>
        <v>0</v>
      </c>
      <c r="CS67" s="131">
        <f>IF(CS53=0,0,IF(CS1&gt;=Dashboard!$C$43,IF(CS29&lt;=20000,25000,16667)*MIN(1,(CS4-8)/12),0))</f>
        <v>0</v>
      </c>
      <c r="CT67" s="131">
        <f>IF(CT53=0,0,IF(CT1&gt;=Dashboard!$C$43,IF(CT29&lt;=20000,25000,16667)*MIN(1,(CT4-8)/12),0))</f>
        <v>0</v>
      </c>
      <c r="CU67" s="131">
        <f>IF(CU53=0,0,IF(CU1&gt;=Dashboard!$C$43,IF(CU29&lt;=20000,25000,16667)*MIN(1,(CU4-8)/12),0))</f>
        <v>0</v>
      </c>
      <c r="CV67" s="131">
        <f>IF(CV53=0,0,IF(CV1&gt;=Dashboard!$C$43,IF(CV29&lt;=20000,25000,16667)*MIN(1,(CV4-8)/12),0))</f>
        <v>0</v>
      </c>
      <c r="CW67" s="131">
        <f>IF(CW53=0,0,IF(CW1&gt;=Dashboard!$C$43,IF(CW29&lt;=20000,25000,16667)*MIN(1,(CW4-8)/12),0))</f>
        <v>0</v>
      </c>
      <c r="CX67" s="131">
        <f>IF(CX53=0,0,IF(CX1&gt;=Dashboard!$C$43,IF(CX29&lt;=20000,25000,16667)*MIN(1,(CX4-8)/12),0))</f>
        <v>0</v>
      </c>
      <c r="CY67" s="131">
        <f>IF(CY53=0,0,IF(CY1&gt;=Dashboard!$C$43,IF(CY29&lt;=20000,25000,16667)*MIN(1,(CY4-8)/12),0))</f>
        <v>0</v>
      </c>
      <c r="CZ67" s="131">
        <f>IF(CZ53=0,0,IF(CZ1&gt;=Dashboard!$C$43,IF(CZ29&lt;=20000,25000,16667)*MIN(1,(CZ4-8)/12),0))</f>
        <v>0</v>
      </c>
      <c r="DA67" s="131">
        <f>IF(DA53=0,0,IF(DA1&gt;=Dashboard!$C$43,IF(DA29&lt;=20000,25000,16667)*MIN(1,(DA4-8)/12),0))</f>
        <v>0</v>
      </c>
      <c r="DB67" s="131">
        <f>IF(DB53=0,0,IF(DB1&gt;=Dashboard!$C$43,IF(DB29&lt;=20000,25000,16667)*MIN(1,(DB4-8)/12),0))</f>
        <v>0</v>
      </c>
      <c r="DC67" s="131">
        <f>IF(DC53=0,0,IF(DC1&gt;=Dashboard!$C$43,IF(DC29&lt;=20000,25000,16667)*MIN(1,(DC4-8)/12),0))</f>
        <v>0</v>
      </c>
      <c r="DD67" s="131">
        <f>IF(DD53=0,0,IF(DD1&gt;=Dashboard!$C$43,IF(DD29&lt;=20000,25000,16667)*MIN(1,(DD4-8)/12),0))</f>
        <v>0</v>
      </c>
      <c r="DE67" s="131">
        <f>IF(DE53=0,0,IF(DE1&gt;=Dashboard!$C$43,IF(DE29&lt;=20000,25000,16667)*MIN(1,(DE4-8)/12),0))</f>
        <v>0</v>
      </c>
      <c r="DF67" s="131">
        <f>IF(DF53=0,0,IF(DF1&gt;=Dashboard!$C$43,IF(DF29&lt;=20000,25000,16667)*MIN(1,(DF4-8)/12),0))</f>
        <v>0</v>
      </c>
      <c r="DG67" s="131">
        <f>IF(DG53=0,0,IF(DG1&gt;=Dashboard!$C$43,IF(DG29&lt;=20000,25000,16667)*MIN(1,(DG4-8)/12),0))</f>
        <v>0</v>
      </c>
      <c r="DH67" s="131">
        <f>IF(DH53=0,0,IF(DH1&gt;=Dashboard!$C$43,IF(DH29&lt;=20000,25000,16667)*MIN(1,(DH4-8)/12),0))</f>
        <v>0</v>
      </c>
      <c r="DI67" s="131">
        <f>IF(DI53=0,0,IF(DI1&gt;=Dashboard!$C$43,IF(DI29&lt;=20000,25000,16667)*MIN(1,(DI4-8)/12),0))</f>
        <v>0</v>
      </c>
      <c r="DJ67" s="131">
        <f>IF(DJ53=0,0,IF(DJ1&gt;=Dashboard!$C$43,IF(DJ29&lt;=20000,25000,16667)*MIN(1,(DJ4-8)/12),0))</f>
        <v>0</v>
      </c>
      <c r="DK67" s="131">
        <f>IF(DK53=0,0,IF(DK1&gt;=Dashboard!$C$43,IF(DK29&lt;=20000,25000,16667)*MIN(1,(DK4-8)/12),0))</f>
        <v>0</v>
      </c>
      <c r="DL67" s="131">
        <f>IF(DL53=0,0,IF(DL1&gt;=Dashboard!$C$43,IF(DL29&lt;=20000,25000,16667)*MIN(1,(DL4-8)/12),0))</f>
        <v>0</v>
      </c>
    </row>
    <row r="68" spans="2:116" x14ac:dyDescent="0.2">
      <c r="B68" s="133" t="s">
        <v>53</v>
      </c>
      <c r="C68" s="134"/>
      <c r="D68" s="134"/>
      <c r="E68" s="388"/>
      <c r="F68" s="135">
        <f t="shared" ref="F68:AK68" si="418">SUM(F28*$G$79)</f>
        <v>0</v>
      </c>
      <c r="G68" s="135">
        <f t="shared" si="418"/>
        <v>2271.65625</v>
      </c>
      <c r="H68" s="135">
        <f t="shared" si="418"/>
        <v>2714.6292187500003</v>
      </c>
      <c r="I68" s="135">
        <f t="shared" si="418"/>
        <v>3155.3873226562509</v>
      </c>
      <c r="J68" s="135">
        <f t="shared" si="418"/>
        <v>3593.9416360429691</v>
      </c>
      <c r="K68" s="135">
        <f t="shared" si="418"/>
        <v>4030.3031778627542</v>
      </c>
      <c r="L68" s="135">
        <f t="shared" si="418"/>
        <v>4464.4829119734404</v>
      </c>
      <c r="M68" s="135">
        <f t="shared" si="418"/>
        <v>4896.4917474135727</v>
      </c>
      <c r="N68" s="135">
        <f t="shared" si="418"/>
        <v>5326.3405386765053</v>
      </c>
      <c r="O68" s="135">
        <f t="shared" si="418"/>
        <v>5754.0400859831234</v>
      </c>
      <c r="P68" s="135">
        <f t="shared" si="418"/>
        <v>6179.6011355532073</v>
      </c>
      <c r="Q68" s="135">
        <f t="shared" si="418"/>
        <v>6603.0343798754429</v>
      </c>
      <c r="R68" s="135">
        <f t="shared" si="418"/>
        <v>8022.7352946427145</v>
      </c>
      <c r="S68" s="135">
        <f t="shared" si="418"/>
        <v>8501.5278681695017</v>
      </c>
      <c r="T68" s="135">
        <f t="shared" si="418"/>
        <v>8977.9264788286528</v>
      </c>
      <c r="U68" s="135">
        <f t="shared" si="418"/>
        <v>9451.9430964345102</v>
      </c>
      <c r="V68" s="135">
        <f t="shared" si="418"/>
        <v>9923.5896309523378</v>
      </c>
      <c r="W68" s="135">
        <f t="shared" si="418"/>
        <v>10392.877932797575</v>
      </c>
      <c r="X68" s="135">
        <f t="shared" si="418"/>
        <v>10859.819793133587</v>
      </c>
      <c r="Y68" s="135">
        <f t="shared" si="418"/>
        <v>11324.426944167919</v>
      </c>
      <c r="Z68" s="135">
        <f t="shared" si="418"/>
        <v>11786.71105944708</v>
      </c>
      <c r="AA68" s="135">
        <f t="shared" si="418"/>
        <v>12246.683754149844</v>
      </c>
      <c r="AB68" s="135">
        <f t="shared" si="418"/>
        <v>12704.356585379097</v>
      </c>
      <c r="AC68" s="135">
        <f t="shared" si="418"/>
        <v>13159.7410524522</v>
      </c>
      <c r="AD68" s="135">
        <f t="shared" si="418"/>
        <v>15306.891978173575</v>
      </c>
      <c r="AE68" s="135">
        <f t="shared" si="418"/>
        <v>15813.838768282703</v>
      </c>
      <c r="AF68" s="135">
        <f t="shared" si="418"/>
        <v>16318.250824441293</v>
      </c>
      <c r="AG68" s="135">
        <f t="shared" si="418"/>
        <v>16820.140820319088</v>
      </c>
      <c r="AH68" s="135">
        <f t="shared" si="418"/>
        <v>17319.52136621749</v>
      </c>
      <c r="AI68" s="135">
        <f t="shared" si="418"/>
        <v>17816.405009386403</v>
      </c>
      <c r="AJ68" s="135">
        <f t="shared" si="418"/>
        <v>18310.804234339474</v>
      </c>
      <c r="AK68" s="135">
        <f t="shared" si="418"/>
        <v>18802.731463167776</v>
      </c>
      <c r="AL68" s="135">
        <f t="shared" ref="AL68:BQ68" si="419">SUM(AL28*$G$79)</f>
        <v>19292.199055851936</v>
      </c>
      <c r="AM68" s="135">
        <f t="shared" si="419"/>
        <v>19779.219310572676</v>
      </c>
      <c r="AN68" s="135">
        <f t="shared" si="419"/>
        <v>20263.804464019813</v>
      </c>
      <c r="AO68" s="135">
        <f t="shared" si="419"/>
        <v>20745.966691699716</v>
      </c>
      <c r="AP68" s="135">
        <f t="shared" si="419"/>
        <v>23574.809440378584</v>
      </c>
      <c r="AQ68" s="135">
        <f t="shared" si="419"/>
        <v>24104.991643176691</v>
      </c>
      <c r="AR68" s="135">
        <f t="shared" si="419"/>
        <v>24632.522934960805</v>
      </c>
      <c r="AS68" s="135">
        <f t="shared" si="419"/>
        <v>25157.416570286001</v>
      </c>
      <c r="AT68" s="135">
        <f t="shared" si="419"/>
        <v>25679.685737434571</v>
      </c>
      <c r="AU68" s="135">
        <f t="shared" si="419"/>
        <v>26199.343558747401</v>
      </c>
      <c r="AV68" s="135">
        <f t="shared" si="419"/>
        <v>26716.403090953663</v>
      </c>
      <c r="AW68" s="135">
        <f t="shared" si="419"/>
        <v>27230.877325498896</v>
      </c>
      <c r="AX68" s="135">
        <f t="shared" si="419"/>
        <v>27742.779188871398</v>
      </c>
      <c r="AY68" s="135">
        <f t="shared" si="419"/>
        <v>28252.121542927045</v>
      </c>
      <c r="AZ68" s="135">
        <f t="shared" si="419"/>
        <v>28758.917185212405</v>
      </c>
      <c r="BA68" s="135">
        <f t="shared" si="419"/>
        <v>29263.178849286342</v>
      </c>
      <c r="BB68" s="135">
        <f t="shared" si="419"/>
        <v>32730.818627606157</v>
      </c>
      <c r="BC68" s="135">
        <f t="shared" si="419"/>
        <v>33279.79578446813</v>
      </c>
      <c r="BD68" s="135">
        <f t="shared" si="419"/>
        <v>33826.028055545787</v>
      </c>
      <c r="BE68" s="135">
        <f t="shared" si="419"/>
        <v>34369.529165268061</v>
      </c>
      <c r="BF68" s="135">
        <f t="shared" si="419"/>
        <v>34910.312769441727</v>
      </c>
      <c r="BG68" s="135">
        <f t="shared" si="419"/>
        <v>35448.392455594512</v>
      </c>
      <c r="BH68" s="135">
        <f t="shared" si="419"/>
        <v>35983.78174331654</v>
      </c>
      <c r="BI68" s="135">
        <f t="shared" si="419"/>
        <v>36516.494084599952</v>
      </c>
      <c r="BJ68" s="135">
        <f t="shared" si="419"/>
        <v>37046.542864176954</v>
      </c>
      <c r="BK68" s="135">
        <f t="shared" si="419"/>
        <v>37573.94139985607</v>
      </c>
      <c r="BL68" s="135">
        <f t="shared" si="419"/>
        <v>38098.702942856784</v>
      </c>
      <c r="BM68" s="136">
        <f t="shared" si="419"/>
        <v>38620.8406781425</v>
      </c>
      <c r="BN68" s="136">
        <f t="shared" si="419"/>
        <v>39140.367724751784</v>
      </c>
      <c r="BO68" s="136">
        <f t="shared" si="419"/>
        <v>39657.297136128029</v>
      </c>
      <c r="BP68" s="136">
        <f t="shared" si="419"/>
        <v>40171.641900447386</v>
      </c>
      <c r="BQ68" s="136">
        <f t="shared" si="419"/>
        <v>40683.414940945142</v>
      </c>
      <c r="BR68" s="136">
        <f t="shared" ref="BR68:CW68" si="420">SUM(BR28*$G$79)</f>
        <v>41192.629116240423</v>
      </c>
      <c r="BS68" s="136">
        <f t="shared" si="420"/>
        <v>41699.297220659224</v>
      </c>
      <c r="BT68" s="136">
        <f t="shared" si="420"/>
        <v>42203.431984555922</v>
      </c>
      <c r="BU68" s="136">
        <f t="shared" si="420"/>
        <v>42705.046074633145</v>
      </c>
      <c r="BV68" s="136">
        <f t="shared" si="420"/>
        <v>43204.152094259982</v>
      </c>
      <c r="BW68" s="136">
        <f t="shared" si="420"/>
        <v>43700.762583788681</v>
      </c>
      <c r="BX68" s="136">
        <f t="shared" si="420"/>
        <v>44194.890020869738</v>
      </c>
      <c r="BY68" s="136">
        <f t="shared" si="420"/>
        <v>44686.546820765398</v>
      </c>
      <c r="BZ68" s="136">
        <f t="shared" si="420"/>
        <v>45175.745336661566</v>
      </c>
      <c r="CA68" s="136">
        <f t="shared" si="420"/>
        <v>45662.497859978263</v>
      </c>
      <c r="CB68" s="136">
        <f t="shared" si="420"/>
        <v>46146.816620678372</v>
      </c>
      <c r="CC68" s="136">
        <f t="shared" si="420"/>
        <v>46628.713787574976</v>
      </c>
      <c r="CD68" s="136">
        <f t="shared" si="420"/>
        <v>47108.201468637104</v>
      </c>
      <c r="CE68" s="136">
        <f t="shared" si="420"/>
        <v>47585.291711293918</v>
      </c>
      <c r="CF68" s="136">
        <f t="shared" si="420"/>
        <v>48059.996502737442</v>
      </c>
      <c r="CG68" s="136">
        <f t="shared" si="420"/>
        <v>48532.327770223768</v>
      </c>
      <c r="CH68" s="136">
        <f t="shared" si="420"/>
        <v>49002.297381372642</v>
      </c>
      <c r="CI68" s="136">
        <f t="shared" si="420"/>
        <v>49469.917144465777</v>
      </c>
      <c r="CJ68" s="136">
        <f t="shared" si="420"/>
        <v>49935.198808743451</v>
      </c>
      <c r="CK68" s="136">
        <f t="shared" si="420"/>
        <v>50398.154064699731</v>
      </c>
      <c r="CL68" s="136">
        <f t="shared" si="420"/>
        <v>50858.794544376229</v>
      </c>
      <c r="CM68" s="136">
        <f t="shared" si="420"/>
        <v>51317.131821654351</v>
      </c>
      <c r="CN68" s="136">
        <f t="shared" si="420"/>
        <v>51773.17741254608</v>
      </c>
      <c r="CO68" s="136">
        <f t="shared" si="420"/>
        <v>52226.942775483352</v>
      </c>
      <c r="CP68" s="136">
        <f t="shared" si="420"/>
        <v>52678.439311605929</v>
      </c>
      <c r="CQ68" s="136">
        <f t="shared" si="420"/>
        <v>53127.678365047897</v>
      </c>
      <c r="CR68" s="136">
        <f t="shared" si="420"/>
        <v>53574.671223222664</v>
      </c>
      <c r="CS68" s="136">
        <f t="shared" si="420"/>
        <v>54019.429117106549</v>
      </c>
      <c r="CT68" s="136">
        <f t="shared" si="420"/>
        <v>54461.963221521008</v>
      </c>
      <c r="CU68" s="136">
        <f t="shared" si="420"/>
        <v>54902.284655413401</v>
      </c>
      <c r="CV68" s="136">
        <f t="shared" si="420"/>
        <v>55340.404482136342</v>
      </c>
      <c r="CW68" s="136">
        <f t="shared" si="420"/>
        <v>55776.333709725659</v>
      </c>
      <c r="CX68" s="136">
        <f t="shared" ref="CX68:DL68" si="421">SUM(CX28*$G$79)</f>
        <v>56210.083291177034</v>
      </c>
      <c r="CY68" s="136">
        <f t="shared" si="421"/>
        <v>56641.664124721137</v>
      </c>
      <c r="CZ68" s="136">
        <f t="shared" si="421"/>
        <v>57071.087054097537</v>
      </c>
      <c r="DA68" s="136">
        <f t="shared" si="421"/>
        <v>57498.362868827047</v>
      </c>
      <c r="DB68" s="136">
        <f t="shared" si="421"/>
        <v>57923.502304482914</v>
      </c>
      <c r="DC68" s="136">
        <f t="shared" si="421"/>
        <v>58346.516042960502</v>
      </c>
      <c r="DD68" s="136">
        <f t="shared" si="421"/>
        <v>58767.414712745704</v>
      </c>
      <c r="DE68" s="136">
        <f t="shared" si="421"/>
        <v>59186.208889181966</v>
      </c>
      <c r="DF68" s="136">
        <f t="shared" si="421"/>
        <v>59602.909094736053</v>
      </c>
      <c r="DG68" s="136">
        <f t="shared" si="421"/>
        <v>60017.525799262381</v>
      </c>
      <c r="DH68" s="136">
        <f t="shared" si="421"/>
        <v>60430.06942026606</v>
      </c>
      <c r="DI68" s="136">
        <f t="shared" si="421"/>
        <v>60840.550323164731</v>
      </c>
      <c r="DJ68" s="136">
        <f t="shared" si="421"/>
        <v>61248.978821548917</v>
      </c>
      <c r="DK68" s="136">
        <f t="shared" si="421"/>
        <v>61655.365177441185</v>
      </c>
      <c r="DL68" s="136">
        <f t="shared" si="421"/>
        <v>62059.719601553974</v>
      </c>
    </row>
    <row r="69" spans="2:116" x14ac:dyDescent="0.2">
      <c r="B69" s="137" t="s">
        <v>54</v>
      </c>
      <c r="C69" s="138"/>
      <c r="D69" s="138"/>
      <c r="E69" s="389"/>
      <c r="F69" s="139">
        <f t="shared" ref="F69:AK69" si="422">IF(F29&lt;20000,F29*$G$83,F29*$G$84)*(1/(1+$G$81)^(F4/(2*12)))</f>
        <v>0</v>
      </c>
      <c r="G69" s="139">
        <f t="shared" si="422"/>
        <v>489.04565304315412</v>
      </c>
      <c r="H69" s="139">
        <f t="shared" si="422"/>
        <v>1070.0184620969831</v>
      </c>
      <c r="I69" s="139">
        <f t="shared" si="422"/>
        <v>1741.5466828525405</v>
      </c>
      <c r="J69" s="139">
        <f t="shared" si="422"/>
        <v>2502.2727814799359</v>
      </c>
      <c r="K69" s="139">
        <f t="shared" si="422"/>
        <v>3350.8533055610364</v>
      </c>
      <c r="L69" s="139">
        <f t="shared" si="422"/>
        <v>4285.9587561297139</v>
      </c>
      <c r="M69" s="139">
        <f t="shared" si="422"/>
        <v>5306.2734608103638</v>
      </c>
      <c r="N69" s="139">
        <f t="shared" si="422"/>
        <v>6410.4954480455299</v>
      </c>
      <c r="O69" s="139">
        <f t="shared" si="422"/>
        <v>7597.3363224034956</v>
      </c>
      <c r="P69" s="139">
        <f t="shared" si="422"/>
        <v>8865.5211409568419</v>
      </c>
      <c r="Q69" s="139">
        <f t="shared" si="422"/>
        <v>10213.788290722985</v>
      </c>
      <c r="R69" s="139">
        <f t="shared" si="422"/>
        <v>11848.373812465912</v>
      </c>
      <c r="S69" s="139">
        <f t="shared" si="422"/>
        <v>13571.572308288261</v>
      </c>
      <c r="T69" s="139">
        <f t="shared" si="422"/>
        <v>15381.987743068332</v>
      </c>
      <c r="U69" s="139">
        <f t="shared" si="422"/>
        <v>17278.23875809948</v>
      </c>
      <c r="V69" s="139">
        <f t="shared" si="422"/>
        <v>19258.958537025621</v>
      </c>
      <c r="W69" s="139">
        <f t="shared" si="422"/>
        <v>21322.794672930038</v>
      </c>
      <c r="X69" s="139">
        <f t="shared" si="422"/>
        <v>23468.409036567791</v>
      </c>
      <c r="Y69" s="139">
        <f t="shared" si="422"/>
        <v>25694.477645732226</v>
      </c>
      <c r="Z69" s="139">
        <f t="shared" si="422"/>
        <v>27999.690535745965</v>
      </c>
      <c r="AA69" s="139">
        <f t="shared" si="422"/>
        <v>30382.751631067134</v>
      </c>
      <c r="AB69" s="139">
        <f t="shared" si="422"/>
        <v>32842.378618001312</v>
      </c>
      <c r="AC69" s="139">
        <f t="shared" si="422"/>
        <v>35377.302818510019</v>
      </c>
      <c r="AD69" s="139">
        <f t="shared" si="422"/>
        <v>38325.035378125969</v>
      </c>
      <c r="AE69" s="139">
        <f t="shared" si="422"/>
        <v>41354.58266536695</v>
      </c>
      <c r="AF69" s="139">
        <f t="shared" si="422"/>
        <v>44464.563425151624</v>
      </c>
      <c r="AG69" s="139">
        <f t="shared" si="422"/>
        <v>47653.611179017069</v>
      </c>
      <c r="AH69" s="139">
        <f t="shared" si="422"/>
        <v>50920.374089236684</v>
      </c>
      <c r="AI69" s="139">
        <f t="shared" si="422"/>
        <v>54263.514824110338</v>
      </c>
      <c r="AJ69" s="139">
        <f t="shared" si="422"/>
        <v>57681.710424417062</v>
      </c>
      <c r="AK69" s="139">
        <f t="shared" si="422"/>
        <v>61173.652171020352</v>
      </c>
      <c r="AL69" s="139">
        <f t="shared" ref="AL69:BQ69" si="423">IF(AL29&lt;20000,AL29*$G$83,AL29*$G$84)*(1/(1+$G$81)^(AL4/(2*12)))</f>
        <v>64738.045453616505</v>
      </c>
      <c r="AM69" s="139">
        <f t="shared" si="423"/>
        <v>68373.609640616589</v>
      </c>
      <c r="AN69" s="139">
        <f t="shared" si="423"/>
        <v>72079.077950152132</v>
      </c>
      <c r="AO69" s="139">
        <f t="shared" si="423"/>
        <v>75853.197322195512</v>
      </c>
      <c r="AP69" s="139">
        <f t="shared" si="423"/>
        <v>80146.754602948306</v>
      </c>
      <c r="AQ69" s="139">
        <f t="shared" si="423"/>
        <v>84513.736326881277</v>
      </c>
      <c r="AR69" s="139">
        <f t="shared" si="423"/>
        <v>88952.795912294081</v>
      </c>
      <c r="AS69" s="139">
        <f t="shared" si="423"/>
        <v>93462.601461110811</v>
      </c>
      <c r="AT69" s="139">
        <f t="shared" si="423"/>
        <v>98041.83562288573</v>
      </c>
      <c r="AU69" s="139">
        <f t="shared" si="423"/>
        <v>102689.19545998587</v>
      </c>
      <c r="AV69" s="139">
        <f t="shared" si="423"/>
        <v>107403.3923139406</v>
      </c>
      <c r="AW69" s="139">
        <f t="shared" si="423"/>
        <v>112183.15167294836</v>
      </c>
      <c r="AX69" s="139">
        <f t="shared" si="423"/>
        <v>117027.21304053087</v>
      </c>
      <c r="AY69" s="139">
        <f t="shared" si="423"/>
        <v>121934.32980532502</v>
      </c>
      <c r="AZ69" s="139">
        <f t="shared" si="423"/>
        <v>126903.26911200321</v>
      </c>
      <c r="BA69" s="139">
        <f t="shared" si="423"/>
        <v>131932.81173331224</v>
      </c>
      <c r="BB69" s="139">
        <f t="shared" si="423"/>
        <v>137570.92390234745</v>
      </c>
      <c r="BC69" s="139">
        <f t="shared" si="423"/>
        <v>143272.9063687342</v>
      </c>
      <c r="BD69" s="139">
        <f t="shared" si="423"/>
        <v>149037.46297377264</v>
      </c>
      <c r="BE69" s="139">
        <f t="shared" si="423"/>
        <v>154863.31199266462</v>
      </c>
      <c r="BF69" s="139">
        <f t="shared" si="423"/>
        <v>160749.18599980482</v>
      </c>
      <c r="BG69" s="139">
        <f t="shared" si="423"/>
        <v>158145.43010779249</v>
      </c>
      <c r="BH69" s="139">
        <f t="shared" si="423"/>
        <v>163839.80433268831</v>
      </c>
      <c r="BI69" s="139">
        <f t="shared" si="423"/>
        <v>169587.59818702663</v>
      </c>
      <c r="BJ69" s="139">
        <f t="shared" si="423"/>
        <v>175387.66224903116</v>
      </c>
      <c r="BK69" s="139">
        <f t="shared" si="423"/>
        <v>181238.86004027879</v>
      </c>
      <c r="BL69" s="139">
        <f t="shared" si="423"/>
        <v>187140.06790441764</v>
      </c>
      <c r="BM69" s="140">
        <f t="shared" si="423"/>
        <v>193090.17488693952</v>
      </c>
      <c r="BN69" s="140">
        <f t="shared" si="423"/>
        <v>199088.08261599825</v>
      </c>
      <c r="BO69" s="140">
        <f t="shared" si="423"/>
        <v>205132.70518426527</v>
      </c>
      <c r="BP69" s="140">
        <f t="shared" si="423"/>
        <v>211222.96903181303</v>
      </c>
      <c r="BQ69" s="140">
        <f t="shared" si="423"/>
        <v>217357.81283001893</v>
      </c>
      <c r="BR69" s="140">
        <f t="shared" ref="BR69:CW69" si="424">IF(BR29&lt;20000,BR29*$G$83,BR29*$G$84)*(1/(1+$G$81)^(BR4/(2*12)))</f>
        <v>223536.18736647925</v>
      </c>
      <c r="BS69" s="140">
        <f t="shared" si="424"/>
        <v>229757.05543092647</v>
      </c>
      <c r="BT69" s="140">
        <f t="shared" si="424"/>
        <v>236019.39170214042</v>
      </c>
      <c r="BU69" s="140">
        <f t="shared" si="424"/>
        <v>242322.1826358453</v>
      </c>
      <c r="BV69" s="140">
        <f t="shared" si="424"/>
        <v>248664.42635358381</v>
      </c>
      <c r="BW69" s="140">
        <f t="shared" si="424"/>
        <v>255045.13253256105</v>
      </c>
      <c r="BX69" s="140">
        <f t="shared" si="424"/>
        <v>261463.32229644893</v>
      </c>
      <c r="BY69" s="140">
        <f t="shared" si="424"/>
        <v>267918.02810714417</v>
      </c>
      <c r="BZ69" s="140">
        <f t="shared" si="424"/>
        <v>274408.29365747032</v>
      </c>
      <c r="CA69" s="140">
        <f t="shared" si="424"/>
        <v>280933.17376481788</v>
      </c>
      <c r="CB69" s="140">
        <f t="shared" si="424"/>
        <v>287491.7342657125</v>
      </c>
      <c r="CC69" s="140">
        <f t="shared" si="424"/>
        <v>294083.05191130488</v>
      </c>
      <c r="CD69" s="140">
        <f t="shared" si="424"/>
        <v>300706.21426377428</v>
      </c>
      <c r="CE69" s="140">
        <f t="shared" si="424"/>
        <v>307360.31959363766</v>
      </c>
      <c r="CF69" s="140">
        <f t="shared" si="424"/>
        <v>314044.47677795624</v>
      </c>
      <c r="CG69" s="140">
        <f t="shared" si="424"/>
        <v>320757.80519943434</v>
      </c>
      <c r="CH69" s="140">
        <f t="shared" si="424"/>
        <v>327499.43464639958</v>
      </c>
      <c r="CI69" s="140">
        <f t="shared" si="424"/>
        <v>334268.50521365908</v>
      </c>
      <c r="CJ69" s="140">
        <f t="shared" si="424"/>
        <v>341064.16720422474</v>
      </c>
      <c r="CK69" s="140">
        <f t="shared" si="424"/>
        <v>347885.5810318985</v>
      </c>
      <c r="CL69" s="140">
        <f t="shared" si="424"/>
        <v>354731.91712471138</v>
      </c>
      <c r="CM69" s="140">
        <f t="shared" si="424"/>
        <v>361602.35582920903</v>
      </c>
      <c r="CN69" s="140">
        <f t="shared" si="424"/>
        <v>368496.08731557691</v>
      </c>
      <c r="CO69" s="140">
        <f t="shared" si="424"/>
        <v>375412.31148359686</v>
      </c>
      <c r="CP69" s="140">
        <f t="shared" si="424"/>
        <v>382350.23786942952</v>
      </c>
      <c r="CQ69" s="140">
        <f t="shared" si="424"/>
        <v>389309.08555321477</v>
      </c>
      <c r="CR69" s="140">
        <f t="shared" si="424"/>
        <v>396288.08306748286</v>
      </c>
      <c r="CS69" s="140">
        <f t="shared" si="424"/>
        <v>403286.46830637124</v>
      </c>
      <c r="CT69" s="140">
        <f t="shared" si="424"/>
        <v>410303.48843563738</v>
      </c>
      <c r="CU69" s="140">
        <f t="shared" si="424"/>
        <v>417338.39980346401</v>
      </c>
      <c r="CV69" s="140">
        <f t="shared" si="424"/>
        <v>424390.46785204764</v>
      </c>
      <c r="CW69" s="140">
        <f t="shared" si="424"/>
        <v>431458.96702996461</v>
      </c>
      <c r="CX69" s="140">
        <f t="shared" ref="CX69:DL69" si="425">IF(CX29&lt;20000,CX29*$G$83,CX29*$G$84)*(1/(1+$G$81)^(CX4/(2*12)))</f>
        <v>438543.1807053088</v>
      </c>
      <c r="CY69" s="140">
        <f t="shared" si="425"/>
        <v>445642.40107959328</v>
      </c>
      <c r="CZ69" s="140">
        <f t="shared" si="425"/>
        <v>452755.92910240986</v>
      </c>
      <c r="DA69" s="140">
        <f t="shared" si="425"/>
        <v>459883.07438684069</v>
      </c>
      <c r="DB69" s="140">
        <f t="shared" si="425"/>
        <v>467023.15512561525</v>
      </c>
      <c r="DC69" s="140">
        <f t="shared" si="425"/>
        <v>474175.49800800526</v>
      </c>
      <c r="DD69" s="140">
        <f t="shared" si="425"/>
        <v>481339.43813745328</v>
      </c>
      <c r="DE69" s="140">
        <f t="shared" si="425"/>
        <v>488514.31894992752</v>
      </c>
      <c r="DF69" s="140">
        <f t="shared" si="425"/>
        <v>495699.49213299691</v>
      </c>
      <c r="DG69" s="140">
        <f t="shared" si="425"/>
        <v>502894.31754561979</v>
      </c>
      <c r="DH69" s="140">
        <f t="shared" si="425"/>
        <v>510098.16313864227</v>
      </c>
      <c r="DI69" s="140">
        <f t="shared" si="425"/>
        <v>517310.40487599763</v>
      </c>
      <c r="DJ69" s="140">
        <f t="shared" si="425"/>
        <v>524530.42665660172</v>
      </c>
      <c r="DK69" s="140">
        <f t="shared" si="425"/>
        <v>531757.62023693987</v>
      </c>
      <c r="DL69" s="140">
        <f t="shared" si="425"/>
        <v>538991.38515433716</v>
      </c>
    </row>
    <row r="70" spans="2:116" x14ac:dyDescent="0.2">
      <c r="B70" s="122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BN70" s="371"/>
      <c r="BO70" s="371"/>
      <c r="BP70" s="371"/>
      <c r="BQ70" s="371"/>
      <c r="BR70" s="371"/>
      <c r="BS70" s="371"/>
      <c r="BT70" s="371"/>
      <c r="BU70" s="371"/>
      <c r="BV70" s="371"/>
      <c r="BW70" s="371"/>
      <c r="BX70" s="371"/>
      <c r="BY70" s="371"/>
      <c r="BZ70" s="371"/>
      <c r="CA70" s="371"/>
      <c r="CB70" s="371"/>
      <c r="CC70" s="371"/>
      <c r="CD70" s="371"/>
      <c r="CE70" s="371"/>
      <c r="CF70" s="371"/>
      <c r="CG70" s="371"/>
      <c r="CH70" s="371"/>
      <c r="CI70" s="371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1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1"/>
      <c r="DG70" s="371"/>
      <c r="DH70" s="371"/>
      <c r="DI70" s="371"/>
      <c r="DJ70" s="371"/>
      <c r="DK70" s="371"/>
      <c r="DL70" s="371"/>
    </row>
    <row r="71" spans="2:116" x14ac:dyDescent="0.2">
      <c r="B71" s="123" t="s">
        <v>55</v>
      </c>
      <c r="C71" s="95"/>
      <c r="D71" s="95"/>
      <c r="E71" s="351"/>
      <c r="F71" s="126">
        <f t="shared" ref="F71:AK71" si="426">SUM(F60*$G$80)</f>
        <v>0</v>
      </c>
      <c r="G71" s="126">
        <f t="shared" si="426"/>
        <v>191.79796875</v>
      </c>
      <c r="H71" s="126">
        <f t="shared" si="426"/>
        <v>422.43502617187499</v>
      </c>
      <c r="I71" s="126">
        <f t="shared" si="426"/>
        <v>692.01546241113283</v>
      </c>
      <c r="J71" s="126">
        <f t="shared" si="426"/>
        <v>1000.6452848044704</v>
      </c>
      <c r="K71" s="126">
        <f t="shared" si="426"/>
        <v>1348.4322260836316</v>
      </c>
      <c r="L71" s="126">
        <f t="shared" si="426"/>
        <v>1735.4857526641708</v>
      </c>
      <c r="M71" s="126">
        <f t="shared" si="426"/>
        <v>2161.9170730196397</v>
      </c>
      <c r="N71" s="126">
        <f t="shared" si="426"/>
        <v>2627.8391461417218</v>
      </c>
      <c r="O71" s="126">
        <f t="shared" si="426"/>
        <v>3133.3666900868475</v>
      </c>
      <c r="P71" s="126">
        <f t="shared" si="426"/>
        <v>3678.6161906098164</v>
      </c>
      <c r="Q71" s="126">
        <f t="shared" si="426"/>
        <v>4263.7059098849713</v>
      </c>
      <c r="R71" s="126">
        <f t="shared" si="426"/>
        <v>4973.0504199397146</v>
      </c>
      <c r="S71" s="126">
        <f t="shared" si="426"/>
        <v>5728.1398989912168</v>
      </c>
      <c r="T71" s="126">
        <f t="shared" si="426"/>
        <v>6529.1153098810946</v>
      </c>
      <c r="U71" s="126">
        <f t="shared" si="426"/>
        <v>7376.1196832944106</v>
      </c>
      <c r="V71" s="126">
        <f t="shared" si="426"/>
        <v>8269.2981282153796</v>
      </c>
      <c r="W71" s="126">
        <f t="shared" si="426"/>
        <v>9208.7978424867742</v>
      </c>
      <c r="X71" s="126">
        <f t="shared" si="426"/>
        <v>10194.768123473657</v>
      </c>
      <c r="Y71" s="126">
        <f t="shared" si="426"/>
        <v>11233.448417582098</v>
      </c>
      <c r="Z71" s="126">
        <f t="shared" si="426"/>
        <v>12320.137042730443</v>
      </c>
      <c r="AA71" s="126">
        <f t="shared" si="426"/>
        <v>13454.992970257317</v>
      </c>
      <c r="AB71" s="126">
        <f t="shared" si="426"/>
        <v>14638.17736924211</v>
      </c>
      <c r="AC71" s="126">
        <f t="shared" si="426"/>
        <v>15869.853617960749</v>
      </c>
      <c r="AD71" s="126">
        <f t="shared" si="426"/>
        <v>17293.216913107128</v>
      </c>
      <c r="AE71" s="126">
        <f t="shared" si="426"/>
        <v>18771.215187502046</v>
      </c>
      <c r="AF71" s="126">
        <f t="shared" si="426"/>
        <v>20304.038404717194</v>
      </c>
      <c r="AG71" s="126">
        <f t="shared" si="426"/>
        <v>21891.879052044911</v>
      </c>
      <c r="AH71" s="126">
        <f t="shared" si="426"/>
        <v>23534.932153931124</v>
      </c>
      <c r="AI71" s="126">
        <f t="shared" si="426"/>
        <v>25233.395285536506</v>
      </c>
      <c r="AJ71" s="126">
        <f t="shared" si="426"/>
        <v>26990.144257788936</v>
      </c>
      <c r="AK71" s="126">
        <f t="shared" si="426"/>
        <v>28802.885867295205</v>
      </c>
      <c r="AL71" s="126">
        <f t="shared" ref="AL71:BQ71" si="427">SUM(AL60*$G$80)</f>
        <v>30671.825973734911</v>
      </c>
      <c r="AM71" s="126">
        <f t="shared" si="427"/>
        <v>32597.173051160738</v>
      </c>
      <c r="AN71" s="126">
        <f t="shared" si="427"/>
        <v>34579.138202254144</v>
      </c>
      <c r="AO71" s="126">
        <f t="shared" si="427"/>
        <v>36617.935172714708</v>
      </c>
      <c r="AP71" s="126">
        <f t="shared" si="427"/>
        <v>38912.116247769743</v>
      </c>
      <c r="AQ71" s="126">
        <f t="shared" si="427"/>
        <v>41275.796629481396</v>
      </c>
      <c r="AR71" s="126">
        <f t="shared" si="427"/>
        <v>43704.208862786618</v>
      </c>
      <c r="AS71" s="126">
        <f t="shared" si="427"/>
        <v>46197.603415328704</v>
      </c>
      <c r="AT71" s="126">
        <f t="shared" si="427"/>
        <v>48756.233808364501</v>
      </c>
      <c r="AU71" s="126">
        <f t="shared" si="427"/>
        <v>51380.356633790965</v>
      </c>
      <c r="AV71" s="126">
        <f t="shared" si="427"/>
        <v>54074.771607589857</v>
      </c>
      <c r="AW71" s="126">
        <f t="shared" si="427"/>
        <v>56835.385889477002</v>
      </c>
      <c r="AX71" s="126">
        <f t="shared" si="427"/>
        <v>59662.466018284147</v>
      </c>
      <c r="AY71" s="126">
        <f t="shared" si="427"/>
        <v>62556.281681664164</v>
      </c>
      <c r="AZ71" s="126">
        <f t="shared" si="427"/>
        <v>65517.10573395832</v>
      </c>
      <c r="BA71" s="126">
        <f t="shared" si="427"/>
        <v>68545.214214226289</v>
      </c>
      <c r="BB71" s="126">
        <f t="shared" si="427"/>
        <v>71894.061720045662</v>
      </c>
      <c r="BC71" s="126">
        <f t="shared" si="427"/>
        <v>75317.0190551626</v>
      </c>
      <c r="BD71" s="126">
        <f t="shared" si="427"/>
        <v>78814.397075931847</v>
      </c>
      <c r="BE71" s="126">
        <f t="shared" si="427"/>
        <v>82386.510194967588</v>
      </c>
      <c r="BF71" s="126">
        <f t="shared" si="427"/>
        <v>86033.676401691264</v>
      </c>
      <c r="BG71" s="126">
        <f t="shared" si="427"/>
        <v>89756.217283064063</v>
      </c>
      <c r="BH71" s="126">
        <f t="shared" si="427"/>
        <v>93560.753609275504</v>
      </c>
      <c r="BI71" s="126">
        <f t="shared" si="427"/>
        <v>97447.288780838557</v>
      </c>
      <c r="BJ71" s="126">
        <f t="shared" si="427"/>
        <v>101411.54540866849</v>
      </c>
      <c r="BK71" s="126">
        <f t="shared" si="427"/>
        <v>105453.86354147487</v>
      </c>
      <c r="BL71" s="126">
        <f t="shared" si="427"/>
        <v>109574.58699264369</v>
      </c>
      <c r="BM71" s="127">
        <f t="shared" si="427"/>
        <v>113774.06336240083</v>
      </c>
      <c r="BN71" s="127">
        <f t="shared" si="427"/>
        <v>118029.77009087852</v>
      </c>
      <c r="BO71" s="127">
        <f t="shared" si="427"/>
        <v>20277.836092238522</v>
      </c>
      <c r="BP71" s="127">
        <f t="shared" si="427"/>
        <v>20478.66836856923</v>
      </c>
      <c r="BQ71" s="127">
        <f t="shared" si="427"/>
        <v>20680.76314444422</v>
      </c>
      <c r="BR71" s="127">
        <f t="shared" ref="BR71:CW71" si="428">SUM(BR60*$G$80)</f>
        <v>20884.131107322719</v>
      </c>
      <c r="BS71" s="127">
        <f t="shared" si="428"/>
        <v>21088.783018726332</v>
      </c>
      <c r="BT71" s="127">
        <f t="shared" si="428"/>
        <v>21301.025279595109</v>
      </c>
      <c r="BU71" s="127">
        <f t="shared" si="428"/>
        <v>21514.247792097132</v>
      </c>
      <c r="BV71" s="127">
        <f t="shared" si="428"/>
        <v>21724.177093017996</v>
      </c>
      <c r="BW71" s="127">
        <f t="shared" si="428"/>
        <v>21935.438001483362</v>
      </c>
      <c r="BX71" s="127">
        <f t="shared" si="428"/>
        <v>22148.041718860884</v>
      </c>
      <c r="BY71" s="127">
        <f t="shared" si="428"/>
        <v>22361.999524456904</v>
      </c>
      <c r="BZ71" s="127">
        <f t="shared" si="428"/>
        <v>22554.448806837681</v>
      </c>
      <c r="CA71" s="127">
        <f t="shared" si="428"/>
        <v>22740.619179155263</v>
      </c>
      <c r="CB71" s="127">
        <f t="shared" si="428"/>
        <v>22928.270889296557</v>
      </c>
      <c r="CC71" s="127">
        <f t="shared" si="428"/>
        <v>23117.415472595399</v>
      </c>
      <c r="CD71" s="127">
        <f t="shared" si="428"/>
        <v>23308.064553027129</v>
      </c>
      <c r="CE71" s="127">
        <f t="shared" si="428"/>
        <v>23500.229843884033</v>
      </c>
      <c r="CF71" s="127" t="e">
        <f t="shared" si="428"/>
        <v>#REF!</v>
      </c>
      <c r="CG71" s="127" t="e">
        <f t="shared" si="428"/>
        <v>#REF!</v>
      </c>
      <c r="CH71" s="127" t="e">
        <f t="shared" si="428"/>
        <v>#REF!</v>
      </c>
      <c r="CI71" s="127" t="e">
        <f t="shared" si="428"/>
        <v>#REF!</v>
      </c>
      <c r="CJ71" s="127" t="e">
        <f t="shared" si="428"/>
        <v>#REF!</v>
      </c>
      <c r="CK71" s="127" t="e">
        <f t="shared" si="428"/>
        <v>#REF!</v>
      </c>
      <c r="CL71" s="127" t="e">
        <f t="shared" si="428"/>
        <v>#REF!</v>
      </c>
      <c r="CM71" s="127" t="e">
        <f t="shared" si="428"/>
        <v>#REF!</v>
      </c>
      <c r="CN71" s="127" t="e">
        <f t="shared" si="428"/>
        <v>#REF!</v>
      </c>
      <c r="CO71" s="127" t="e">
        <f t="shared" si="428"/>
        <v>#REF!</v>
      </c>
      <c r="CP71" s="127" t="e">
        <f t="shared" si="428"/>
        <v>#REF!</v>
      </c>
      <c r="CQ71" s="127" t="e">
        <f t="shared" si="428"/>
        <v>#REF!</v>
      </c>
      <c r="CR71" s="127" t="e">
        <f t="shared" si="428"/>
        <v>#REF!</v>
      </c>
      <c r="CS71" s="127" t="e">
        <f t="shared" si="428"/>
        <v>#REF!</v>
      </c>
      <c r="CT71" s="127" t="e">
        <f t="shared" si="428"/>
        <v>#REF!</v>
      </c>
      <c r="CU71" s="127" t="e">
        <f t="shared" si="428"/>
        <v>#REF!</v>
      </c>
      <c r="CV71" s="127" t="e">
        <f t="shared" si="428"/>
        <v>#REF!</v>
      </c>
      <c r="CW71" s="127" t="e">
        <f t="shared" si="428"/>
        <v>#REF!</v>
      </c>
      <c r="CX71" s="127" t="e">
        <f t="shared" ref="CX71:DL71" si="429">SUM(CX60*$G$80)</f>
        <v>#REF!</v>
      </c>
      <c r="CY71" s="127" t="e">
        <f t="shared" si="429"/>
        <v>#REF!</v>
      </c>
      <c r="CZ71" s="127" t="e">
        <f t="shared" si="429"/>
        <v>#REF!</v>
      </c>
      <c r="DA71" s="127" t="e">
        <f t="shared" si="429"/>
        <v>#REF!</v>
      </c>
      <c r="DB71" s="127" t="e">
        <f t="shared" si="429"/>
        <v>#REF!</v>
      </c>
      <c r="DC71" s="127" t="e">
        <f t="shared" si="429"/>
        <v>#REF!</v>
      </c>
      <c r="DD71" s="127" t="e">
        <f t="shared" si="429"/>
        <v>#REF!</v>
      </c>
      <c r="DE71" s="127" t="e">
        <f t="shared" si="429"/>
        <v>#REF!</v>
      </c>
      <c r="DF71" s="127" t="e">
        <f t="shared" si="429"/>
        <v>#REF!</v>
      </c>
      <c r="DG71" s="127" t="e">
        <f t="shared" si="429"/>
        <v>#REF!</v>
      </c>
      <c r="DH71" s="127" t="e">
        <f t="shared" si="429"/>
        <v>#REF!</v>
      </c>
      <c r="DI71" s="127" t="e">
        <f t="shared" si="429"/>
        <v>#REF!</v>
      </c>
      <c r="DJ71" s="127" t="e">
        <f t="shared" si="429"/>
        <v>#REF!</v>
      </c>
      <c r="DK71" s="127" t="e">
        <f t="shared" si="429"/>
        <v>#REF!</v>
      </c>
      <c r="DL71" s="127" t="e">
        <f t="shared" si="429"/>
        <v>#REF!</v>
      </c>
    </row>
    <row r="72" spans="2:116" x14ac:dyDescent="0.2">
      <c r="B72" s="122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</row>
    <row r="73" spans="2:116" x14ac:dyDescent="0.2">
      <c r="B73" s="123" t="s">
        <v>91</v>
      </c>
      <c r="C73" s="95"/>
      <c r="D73" s="95"/>
      <c r="E73" s="351"/>
      <c r="F73" s="124">
        <f>SUM(F67:F72)</f>
        <v>0</v>
      </c>
      <c r="G73" s="124">
        <f t="shared" ref="G73:AO73" si="430">SUM(G67:G72)</f>
        <v>7119.16653845982</v>
      </c>
      <c r="H73" s="124">
        <f t="shared" si="430"/>
        <v>10457.082707018859</v>
      </c>
      <c r="I73" s="124">
        <f t="shared" si="430"/>
        <v>13922.282801253255</v>
      </c>
      <c r="J73" s="124">
        <f t="shared" si="430"/>
        <v>17513.526368994044</v>
      </c>
      <c r="K73" s="124">
        <f t="shared" si="430"/>
        <v>21229.588709507421</v>
      </c>
      <c r="L73" s="124">
        <f t="shared" si="430"/>
        <v>25069.260754100658</v>
      </c>
      <c r="M73" s="124">
        <f t="shared" si="430"/>
        <v>29031.348947910239</v>
      </c>
      <c r="N73" s="124">
        <f t="shared" si="430"/>
        <v>33114.675132863755</v>
      </c>
      <c r="O73" s="124">
        <f t="shared" si="430"/>
        <v>37318.076431806803</v>
      </c>
      <c r="P73" s="124">
        <f t="shared" si="430"/>
        <v>41640.405133786524</v>
      </c>
      <c r="Q73" s="124">
        <f t="shared" si="430"/>
        <v>46080.528580483398</v>
      </c>
      <c r="R73" s="124">
        <f t="shared" si="430"/>
        <v>49844.159527048338</v>
      </c>
      <c r="S73" s="124">
        <f t="shared" si="430"/>
        <v>52801.240075448986</v>
      </c>
      <c r="T73" s="124">
        <f t="shared" si="430"/>
        <v>55889.029531778084</v>
      </c>
      <c r="U73" s="124">
        <f t="shared" si="430"/>
        <v>59106.301537828404</v>
      </c>
      <c r="V73" s="124">
        <f t="shared" si="430"/>
        <v>62451.84629619334</v>
      </c>
      <c r="W73" s="124">
        <f t="shared" si="430"/>
        <v>65924.470448214386</v>
      </c>
      <c r="X73" s="124">
        <f t="shared" si="430"/>
        <v>69522.996953175039</v>
      </c>
      <c r="Y73" s="124">
        <f t="shared" si="430"/>
        <v>73252.353007482248</v>
      </c>
      <c r="Z73" s="124">
        <f t="shared" si="430"/>
        <v>77106.538637923484</v>
      </c>
      <c r="AA73" s="124">
        <f t="shared" si="430"/>
        <v>81084.428355474301</v>
      </c>
      <c r="AB73" s="124">
        <f t="shared" si="430"/>
        <v>85184.912572622517</v>
      </c>
      <c r="AC73" s="124">
        <f t="shared" si="430"/>
        <v>89406.897488922972</v>
      </c>
      <c r="AD73" s="124">
        <f t="shared" si="430"/>
        <v>95925.144269406665</v>
      </c>
      <c r="AE73" s="124">
        <f t="shared" si="430"/>
        <v>100939.6366211517</v>
      </c>
      <c r="AF73" s="124">
        <f t="shared" si="430"/>
        <v>106086.85265431012</v>
      </c>
      <c r="AG73" s="124">
        <f t="shared" si="430"/>
        <v>111365.63105138106</v>
      </c>
      <c r="AH73" s="124">
        <f t="shared" si="430"/>
        <v>116774.82760938531</v>
      </c>
      <c r="AI73" s="124">
        <f t="shared" si="430"/>
        <v>122313.31511903324</v>
      </c>
      <c r="AJ73" s="124">
        <f t="shared" si="430"/>
        <v>127982.65891654548</v>
      </c>
      <c r="AK73" s="124">
        <f t="shared" si="430"/>
        <v>133779.26950148333</v>
      </c>
      <c r="AL73" s="124">
        <f t="shared" si="430"/>
        <v>139702.07048320334</v>
      </c>
      <c r="AM73" s="124">
        <f t="shared" si="430"/>
        <v>145750.00200235</v>
      </c>
      <c r="AN73" s="124">
        <f t="shared" si="430"/>
        <v>151922.02061642607</v>
      </c>
      <c r="AO73" s="124">
        <f t="shared" si="430"/>
        <v>158217.09918660994</v>
      </c>
      <c r="AP73" s="124">
        <f t="shared" ref="AP73:BM73" si="431">SUM(AP67:AP72)</f>
        <v>167633.68029109662</v>
      </c>
      <c r="AQ73" s="124">
        <f t="shared" si="431"/>
        <v>174894.52459953938</v>
      </c>
      <c r="AR73" s="124">
        <f t="shared" si="431"/>
        <v>182289.5277100415</v>
      </c>
      <c r="AS73" s="124">
        <f t="shared" si="431"/>
        <v>189817.6214467255</v>
      </c>
      <c r="AT73" s="124">
        <f t="shared" si="431"/>
        <v>197477.75516868482</v>
      </c>
      <c r="AU73" s="124">
        <f t="shared" si="431"/>
        <v>205268.89565252425</v>
      </c>
      <c r="AV73" s="124">
        <f t="shared" si="431"/>
        <v>213194.56701248413</v>
      </c>
      <c r="AW73" s="124">
        <f t="shared" si="431"/>
        <v>221249.41488792424</v>
      </c>
      <c r="AX73" s="124">
        <f t="shared" si="431"/>
        <v>229432.45824768642</v>
      </c>
      <c r="AY73" s="124">
        <f t="shared" si="431"/>
        <v>237742.73302991624</v>
      </c>
      <c r="AZ73" s="124">
        <f t="shared" si="431"/>
        <v>246179.29203117394</v>
      </c>
      <c r="BA73" s="124">
        <f t="shared" si="431"/>
        <v>254741.20479682487</v>
      </c>
      <c r="BB73" s="124">
        <f t="shared" si="431"/>
        <v>267195.80424999923</v>
      </c>
      <c r="BC73" s="124">
        <f t="shared" si="431"/>
        <v>276869.72120836494</v>
      </c>
      <c r="BD73" s="124">
        <f t="shared" si="431"/>
        <v>286677.88810525025</v>
      </c>
      <c r="BE73" s="124">
        <f t="shared" si="431"/>
        <v>296619.35135290027</v>
      </c>
      <c r="BF73" s="124">
        <f t="shared" si="431"/>
        <v>306693.17517093779</v>
      </c>
      <c r="BG73" s="124">
        <f t="shared" si="431"/>
        <v>300017.03984645102</v>
      </c>
      <c r="BH73" s="124">
        <f t="shared" si="431"/>
        <v>310051.33968528034</v>
      </c>
      <c r="BI73" s="124">
        <f t="shared" si="431"/>
        <v>320218.38105246512</v>
      </c>
      <c r="BJ73" s="124">
        <f t="shared" si="431"/>
        <v>330512.75052187662</v>
      </c>
      <c r="BK73" s="124">
        <f t="shared" si="431"/>
        <v>340933.66498160973</v>
      </c>
      <c r="BL73" s="124">
        <f t="shared" si="431"/>
        <v>351480.35783991811</v>
      </c>
      <c r="BM73" s="125">
        <f t="shared" si="431"/>
        <v>362152.07892748283</v>
      </c>
      <c r="BN73" s="125">
        <f t="shared" ref="BN73:CS73" si="432">SUM(BN67:BN72)</f>
        <v>372925.22043162858</v>
      </c>
      <c r="BO73" s="125">
        <f t="shared" si="432"/>
        <v>265067.83841263183</v>
      </c>
      <c r="BP73" s="125">
        <f t="shared" si="432"/>
        <v>271873.27930082963</v>
      </c>
      <c r="BQ73" s="125">
        <f t="shared" si="432"/>
        <v>278721.9909154083</v>
      </c>
      <c r="BR73" s="125">
        <f t="shared" si="432"/>
        <v>285612.94759004237</v>
      </c>
      <c r="BS73" s="125">
        <f t="shared" si="432"/>
        <v>292545.13567031204</v>
      </c>
      <c r="BT73" s="125">
        <f t="shared" si="432"/>
        <v>299523.84896629147</v>
      </c>
      <c r="BU73" s="125">
        <f t="shared" si="432"/>
        <v>306541.47650257562</v>
      </c>
      <c r="BV73" s="125">
        <f t="shared" si="432"/>
        <v>313592.75554086181</v>
      </c>
      <c r="BW73" s="125">
        <f t="shared" si="432"/>
        <v>320681.33311783313</v>
      </c>
      <c r="BX73" s="125">
        <f t="shared" si="432"/>
        <v>327806.25403617951</v>
      </c>
      <c r="BY73" s="125">
        <f t="shared" si="432"/>
        <v>334966.57445236651</v>
      </c>
      <c r="BZ73" s="125">
        <f t="shared" si="432"/>
        <v>342138.48780096957</v>
      </c>
      <c r="CA73" s="125">
        <f t="shared" si="432"/>
        <v>349336.29080395139</v>
      </c>
      <c r="CB73" s="125">
        <f t="shared" si="432"/>
        <v>356566.82177568739</v>
      </c>
      <c r="CC73" s="125">
        <f t="shared" si="432"/>
        <v>363829.18117147521</v>
      </c>
      <c r="CD73" s="125">
        <f t="shared" si="432"/>
        <v>371122.48028543848</v>
      </c>
      <c r="CE73" s="125">
        <f t="shared" si="432"/>
        <v>378445.84114881558</v>
      </c>
      <c r="CF73" s="125" t="e">
        <f t="shared" si="432"/>
        <v>#REF!</v>
      </c>
      <c r="CG73" s="125" t="e">
        <f t="shared" si="432"/>
        <v>#REF!</v>
      </c>
      <c r="CH73" s="125" t="e">
        <f t="shared" si="432"/>
        <v>#REF!</v>
      </c>
      <c r="CI73" s="125" t="e">
        <f t="shared" si="432"/>
        <v>#REF!</v>
      </c>
      <c r="CJ73" s="125" t="e">
        <f t="shared" si="432"/>
        <v>#REF!</v>
      </c>
      <c r="CK73" s="125" t="e">
        <f t="shared" si="432"/>
        <v>#REF!</v>
      </c>
      <c r="CL73" s="125" t="e">
        <f t="shared" si="432"/>
        <v>#REF!</v>
      </c>
      <c r="CM73" s="125" t="e">
        <f t="shared" si="432"/>
        <v>#REF!</v>
      </c>
      <c r="CN73" s="125" t="e">
        <f t="shared" si="432"/>
        <v>#REF!</v>
      </c>
      <c r="CO73" s="125" t="e">
        <f t="shared" si="432"/>
        <v>#REF!</v>
      </c>
      <c r="CP73" s="125" t="e">
        <f t="shared" si="432"/>
        <v>#REF!</v>
      </c>
      <c r="CQ73" s="125" t="e">
        <f t="shared" si="432"/>
        <v>#REF!</v>
      </c>
      <c r="CR73" s="125" t="e">
        <f t="shared" si="432"/>
        <v>#REF!</v>
      </c>
      <c r="CS73" s="125" t="e">
        <f t="shared" si="432"/>
        <v>#REF!</v>
      </c>
      <c r="CT73" s="125" t="e">
        <f t="shared" ref="CT73:DL73" si="433">SUM(CT67:CT72)</f>
        <v>#REF!</v>
      </c>
      <c r="CU73" s="125" t="e">
        <f t="shared" si="433"/>
        <v>#REF!</v>
      </c>
      <c r="CV73" s="125" t="e">
        <f t="shared" si="433"/>
        <v>#REF!</v>
      </c>
      <c r="CW73" s="125" t="e">
        <f t="shared" si="433"/>
        <v>#REF!</v>
      </c>
      <c r="CX73" s="125" t="e">
        <f t="shared" si="433"/>
        <v>#REF!</v>
      </c>
      <c r="CY73" s="125" t="e">
        <f t="shared" si="433"/>
        <v>#REF!</v>
      </c>
      <c r="CZ73" s="125" t="e">
        <f t="shared" si="433"/>
        <v>#REF!</v>
      </c>
      <c r="DA73" s="125" t="e">
        <f t="shared" si="433"/>
        <v>#REF!</v>
      </c>
      <c r="DB73" s="125" t="e">
        <f t="shared" si="433"/>
        <v>#REF!</v>
      </c>
      <c r="DC73" s="125" t="e">
        <f t="shared" si="433"/>
        <v>#REF!</v>
      </c>
      <c r="DD73" s="125" t="e">
        <f t="shared" si="433"/>
        <v>#REF!</v>
      </c>
      <c r="DE73" s="125" t="e">
        <f t="shared" si="433"/>
        <v>#REF!</v>
      </c>
      <c r="DF73" s="125" t="e">
        <f t="shared" si="433"/>
        <v>#REF!</v>
      </c>
      <c r="DG73" s="125" t="e">
        <f t="shared" si="433"/>
        <v>#REF!</v>
      </c>
      <c r="DH73" s="125" t="e">
        <f t="shared" si="433"/>
        <v>#REF!</v>
      </c>
      <c r="DI73" s="125" t="e">
        <f t="shared" si="433"/>
        <v>#REF!</v>
      </c>
      <c r="DJ73" s="125" t="e">
        <f t="shared" si="433"/>
        <v>#REF!</v>
      </c>
      <c r="DK73" s="125" t="e">
        <f t="shared" si="433"/>
        <v>#REF!</v>
      </c>
      <c r="DL73" s="125" t="e">
        <f t="shared" si="433"/>
        <v>#REF!</v>
      </c>
    </row>
    <row r="78" spans="2:116" outlineLevel="1" x14ac:dyDescent="0.2"/>
    <row r="79" spans="2:116" outlineLevel="1" x14ac:dyDescent="0.2">
      <c r="B79" s="59" t="s">
        <v>56</v>
      </c>
      <c r="C79" s="70"/>
      <c r="D79" s="70"/>
      <c r="E79" s="390"/>
      <c r="F79" s="60"/>
      <c r="G79" s="61">
        <f>Dashboard!C19</f>
        <v>45</v>
      </c>
    </row>
    <row r="80" spans="2:116" outlineLevel="1" x14ac:dyDescent="0.2">
      <c r="B80" s="59" t="s">
        <v>61</v>
      </c>
      <c r="C80" s="70"/>
      <c r="D80" s="70"/>
      <c r="E80" s="390"/>
      <c r="F80" s="60"/>
      <c r="G80" s="62">
        <f>Dashboard!C20</f>
        <v>3.3500000000000001E-5</v>
      </c>
    </row>
    <row r="81" spans="2:7" outlineLevel="1" x14ac:dyDescent="0.2">
      <c r="B81" s="59" t="s">
        <v>77</v>
      </c>
      <c r="C81" s="70"/>
      <c r="D81" s="70"/>
      <c r="E81" s="390"/>
      <c r="F81" s="60"/>
      <c r="G81" s="63">
        <f>Dashboard!C21</f>
        <v>0.08</v>
      </c>
    </row>
    <row r="82" spans="2:7" outlineLevel="1" x14ac:dyDescent="0.2"/>
    <row r="83" spans="2:7" outlineLevel="1" x14ac:dyDescent="0.2">
      <c r="B83" s="59" t="s">
        <v>57</v>
      </c>
      <c r="C83" s="70"/>
      <c r="D83" s="70"/>
      <c r="E83" s="390"/>
      <c r="F83" s="64">
        <v>0</v>
      </c>
      <c r="G83" s="61">
        <f>Dashboard!C23</f>
        <v>9.75</v>
      </c>
    </row>
    <row r="84" spans="2:7" outlineLevel="1" x14ac:dyDescent="0.2">
      <c r="B84" s="59" t="s">
        <v>58</v>
      </c>
      <c r="C84" s="70"/>
      <c r="D84" s="70"/>
      <c r="E84" s="390"/>
      <c r="F84" s="64">
        <v>20000</v>
      </c>
      <c r="G84" s="61">
        <f>Dashboard!C24</f>
        <v>9.25</v>
      </c>
    </row>
    <row r="85" spans="2:7" outlineLevel="1" x14ac:dyDescent="0.2">
      <c r="B85" s="59" t="s">
        <v>59</v>
      </c>
      <c r="C85" s="70"/>
      <c r="D85" s="70"/>
      <c r="E85" s="390"/>
      <c r="F85" s="64">
        <v>35000</v>
      </c>
      <c r="G85" s="61">
        <f>Dashboard!C25</f>
        <v>8.75</v>
      </c>
    </row>
    <row r="86" spans="2:7" outlineLevel="1" x14ac:dyDescent="0.2">
      <c r="B86" s="59" t="s">
        <v>60</v>
      </c>
      <c r="C86" s="70"/>
      <c r="D86" s="70"/>
      <c r="E86" s="390"/>
      <c r="F86" s="64">
        <v>50000</v>
      </c>
      <c r="G86" s="61">
        <f>Dashboard!C26</f>
        <v>8.25</v>
      </c>
    </row>
    <row r="87" spans="2:7" outlineLevel="1" x14ac:dyDescent="0.2">
      <c r="B87" s="70"/>
      <c r="C87" s="70"/>
      <c r="D87" s="70"/>
      <c r="E87" s="390"/>
      <c r="F87" s="391"/>
      <c r="G87" s="390"/>
    </row>
    <row r="88" spans="2:7" outlineLevel="1" x14ac:dyDescent="0.2"/>
    <row r="89" spans="2:7" outlineLevel="1" x14ac:dyDescent="0.2"/>
    <row r="90" spans="2:7" outlineLevel="1" x14ac:dyDescent="0.2"/>
    <row r="91" spans="2:7" outlineLevel="1" x14ac:dyDescent="0.2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5" tint="0.59999389629810485"/>
  </sheetPr>
  <dimension ref="A1:BM56"/>
  <sheetViews>
    <sheetView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B22" sqref="B22"/>
    </sheetView>
  </sheetViews>
  <sheetFormatPr defaultColWidth="8.85546875" defaultRowHeight="12.75" x14ac:dyDescent="0.2"/>
  <cols>
    <col min="1" max="1" width="8.140625" bestFit="1" customWidth="1"/>
    <col min="2" max="2" width="21.85546875" bestFit="1" customWidth="1"/>
  </cols>
  <sheetData>
    <row r="1" spans="1:65" s="52" customFormat="1" ht="12" x14ac:dyDescent="0.2">
      <c r="A1" s="65">
        <f>Dashboard!C44</f>
        <v>44652</v>
      </c>
      <c r="B1" s="66"/>
      <c r="C1" s="66"/>
      <c r="D1" s="67">
        <f>DATE(YEAR(E1),MONTH(E1)-1,DAY(E1))</f>
        <v>44621</v>
      </c>
      <c r="E1" s="67">
        <f>A1</f>
        <v>44652</v>
      </c>
      <c r="F1" s="67">
        <f t="shared" ref="F1:BL1" si="0">DATE(YEAR(E1),MONTH(E1)+1,DAY(E1))</f>
        <v>44682</v>
      </c>
      <c r="G1" s="67">
        <f t="shared" si="0"/>
        <v>44713</v>
      </c>
      <c r="H1" s="67">
        <f t="shared" si="0"/>
        <v>44743</v>
      </c>
      <c r="I1" s="67">
        <f t="shared" si="0"/>
        <v>44774</v>
      </c>
      <c r="J1" s="67">
        <f t="shared" si="0"/>
        <v>44805</v>
      </c>
      <c r="K1" s="67">
        <f t="shared" si="0"/>
        <v>44835</v>
      </c>
      <c r="L1" s="67">
        <f t="shared" si="0"/>
        <v>44866</v>
      </c>
      <c r="M1" s="67">
        <f t="shared" si="0"/>
        <v>44896</v>
      </c>
      <c r="N1" s="67">
        <f t="shared" si="0"/>
        <v>44927</v>
      </c>
      <c r="O1" s="67">
        <f t="shared" si="0"/>
        <v>44958</v>
      </c>
      <c r="P1" s="67">
        <f t="shared" si="0"/>
        <v>44986</v>
      </c>
      <c r="Q1" s="67">
        <f t="shared" si="0"/>
        <v>45017</v>
      </c>
      <c r="R1" s="67">
        <f t="shared" si="0"/>
        <v>45047</v>
      </c>
      <c r="S1" s="67">
        <f t="shared" si="0"/>
        <v>45078</v>
      </c>
      <c r="T1" s="67">
        <f t="shared" si="0"/>
        <v>45108</v>
      </c>
      <c r="U1" s="67">
        <f t="shared" si="0"/>
        <v>45139</v>
      </c>
      <c r="V1" s="67">
        <f t="shared" si="0"/>
        <v>45170</v>
      </c>
      <c r="W1" s="67">
        <f t="shared" si="0"/>
        <v>45200</v>
      </c>
      <c r="X1" s="67">
        <f t="shared" si="0"/>
        <v>45231</v>
      </c>
      <c r="Y1" s="67">
        <f t="shared" si="0"/>
        <v>45261</v>
      </c>
      <c r="Z1" s="67">
        <f t="shared" si="0"/>
        <v>45292</v>
      </c>
      <c r="AA1" s="67">
        <f t="shared" si="0"/>
        <v>45323</v>
      </c>
      <c r="AB1" s="67">
        <f t="shared" si="0"/>
        <v>45352</v>
      </c>
      <c r="AC1" s="67">
        <f t="shared" si="0"/>
        <v>45383</v>
      </c>
      <c r="AD1" s="67">
        <f t="shared" si="0"/>
        <v>45413</v>
      </c>
      <c r="AE1" s="67">
        <f t="shared" si="0"/>
        <v>45444</v>
      </c>
      <c r="AF1" s="67">
        <f t="shared" si="0"/>
        <v>45474</v>
      </c>
      <c r="AG1" s="67">
        <f t="shared" si="0"/>
        <v>45505</v>
      </c>
      <c r="AH1" s="67">
        <f t="shared" si="0"/>
        <v>45536</v>
      </c>
      <c r="AI1" s="67">
        <f t="shared" si="0"/>
        <v>45566</v>
      </c>
      <c r="AJ1" s="67">
        <f t="shared" si="0"/>
        <v>45597</v>
      </c>
      <c r="AK1" s="67">
        <f t="shared" si="0"/>
        <v>45627</v>
      </c>
      <c r="AL1" s="67">
        <f t="shared" si="0"/>
        <v>45658</v>
      </c>
      <c r="AM1" s="67">
        <f t="shared" si="0"/>
        <v>45689</v>
      </c>
      <c r="AN1" s="67">
        <f t="shared" si="0"/>
        <v>45717</v>
      </c>
      <c r="AO1" s="67">
        <f t="shared" si="0"/>
        <v>45748</v>
      </c>
      <c r="AP1" s="67">
        <f t="shared" si="0"/>
        <v>45778</v>
      </c>
      <c r="AQ1" s="67">
        <f t="shared" si="0"/>
        <v>45809</v>
      </c>
      <c r="AR1" s="67">
        <f t="shared" si="0"/>
        <v>45839</v>
      </c>
      <c r="AS1" s="67">
        <f t="shared" si="0"/>
        <v>45870</v>
      </c>
      <c r="AT1" s="67">
        <f t="shared" si="0"/>
        <v>45901</v>
      </c>
      <c r="AU1" s="67">
        <f t="shared" si="0"/>
        <v>45931</v>
      </c>
      <c r="AV1" s="67">
        <f t="shared" si="0"/>
        <v>45962</v>
      </c>
      <c r="AW1" s="67">
        <f t="shared" si="0"/>
        <v>45992</v>
      </c>
      <c r="AX1" s="67">
        <f t="shared" si="0"/>
        <v>46023</v>
      </c>
      <c r="AY1" s="67">
        <f t="shared" si="0"/>
        <v>46054</v>
      </c>
      <c r="AZ1" s="67">
        <f t="shared" si="0"/>
        <v>46082</v>
      </c>
      <c r="BA1" s="67">
        <f t="shared" si="0"/>
        <v>46113</v>
      </c>
      <c r="BB1" s="67">
        <f t="shared" si="0"/>
        <v>46143</v>
      </c>
      <c r="BC1" s="67">
        <f t="shared" si="0"/>
        <v>46174</v>
      </c>
      <c r="BD1" s="67">
        <f t="shared" si="0"/>
        <v>46204</v>
      </c>
      <c r="BE1" s="67">
        <f t="shared" si="0"/>
        <v>46235</v>
      </c>
      <c r="BF1" s="67">
        <f t="shared" si="0"/>
        <v>46266</v>
      </c>
      <c r="BG1" s="67">
        <f t="shared" si="0"/>
        <v>46296</v>
      </c>
      <c r="BH1" s="67">
        <f t="shared" si="0"/>
        <v>46327</v>
      </c>
      <c r="BI1" s="67">
        <f t="shared" si="0"/>
        <v>46357</v>
      </c>
      <c r="BJ1" s="67">
        <f t="shared" si="0"/>
        <v>46388</v>
      </c>
      <c r="BK1" s="67">
        <f t="shared" si="0"/>
        <v>46419</v>
      </c>
      <c r="BL1" s="67">
        <f t="shared" si="0"/>
        <v>46447</v>
      </c>
      <c r="BM1" s="67"/>
    </row>
    <row r="2" spans="1:65" s="52" customFormat="1" ht="12" x14ac:dyDescent="0.2">
      <c r="B2" s="42" t="s">
        <v>78</v>
      </c>
      <c r="D2" s="53">
        <f t="shared" ref="D2:BL2" si="1">YEAR(D1)</f>
        <v>2022</v>
      </c>
      <c r="E2" s="53">
        <f t="shared" si="1"/>
        <v>2022</v>
      </c>
      <c r="F2" s="53">
        <f t="shared" si="1"/>
        <v>2022</v>
      </c>
      <c r="G2" s="53">
        <f t="shared" si="1"/>
        <v>2022</v>
      </c>
      <c r="H2" s="53">
        <f t="shared" si="1"/>
        <v>2022</v>
      </c>
      <c r="I2" s="53">
        <f t="shared" si="1"/>
        <v>2022</v>
      </c>
      <c r="J2" s="53">
        <f t="shared" si="1"/>
        <v>2022</v>
      </c>
      <c r="K2" s="53">
        <f t="shared" si="1"/>
        <v>2022</v>
      </c>
      <c r="L2" s="53">
        <f t="shared" si="1"/>
        <v>2022</v>
      </c>
      <c r="M2" s="53">
        <f t="shared" si="1"/>
        <v>2022</v>
      </c>
      <c r="N2" s="53">
        <f t="shared" si="1"/>
        <v>2023</v>
      </c>
      <c r="O2" s="53">
        <f t="shared" si="1"/>
        <v>2023</v>
      </c>
      <c r="P2" s="53">
        <f t="shared" si="1"/>
        <v>2023</v>
      </c>
      <c r="Q2" s="53">
        <f t="shared" si="1"/>
        <v>2023</v>
      </c>
      <c r="R2" s="53">
        <f t="shared" si="1"/>
        <v>2023</v>
      </c>
      <c r="S2" s="53">
        <f t="shared" si="1"/>
        <v>2023</v>
      </c>
      <c r="T2" s="53">
        <f t="shared" si="1"/>
        <v>2023</v>
      </c>
      <c r="U2" s="53">
        <f t="shared" si="1"/>
        <v>2023</v>
      </c>
      <c r="V2" s="53">
        <f t="shared" si="1"/>
        <v>2023</v>
      </c>
      <c r="W2" s="53">
        <f t="shared" si="1"/>
        <v>2023</v>
      </c>
      <c r="X2" s="53">
        <f t="shared" si="1"/>
        <v>2023</v>
      </c>
      <c r="Y2" s="53">
        <f t="shared" si="1"/>
        <v>2023</v>
      </c>
      <c r="Z2" s="53">
        <f t="shared" si="1"/>
        <v>2024</v>
      </c>
      <c r="AA2" s="53">
        <f t="shared" si="1"/>
        <v>2024</v>
      </c>
      <c r="AB2" s="53">
        <f t="shared" si="1"/>
        <v>2024</v>
      </c>
      <c r="AC2" s="53">
        <f t="shared" si="1"/>
        <v>2024</v>
      </c>
      <c r="AD2" s="53">
        <f t="shared" si="1"/>
        <v>2024</v>
      </c>
      <c r="AE2" s="53">
        <f t="shared" si="1"/>
        <v>2024</v>
      </c>
      <c r="AF2" s="53">
        <f t="shared" si="1"/>
        <v>2024</v>
      </c>
      <c r="AG2" s="53">
        <f t="shared" si="1"/>
        <v>2024</v>
      </c>
      <c r="AH2" s="53">
        <f t="shared" si="1"/>
        <v>2024</v>
      </c>
      <c r="AI2" s="53">
        <f t="shared" si="1"/>
        <v>2024</v>
      </c>
      <c r="AJ2" s="53">
        <f t="shared" si="1"/>
        <v>2024</v>
      </c>
      <c r="AK2" s="53">
        <f t="shared" si="1"/>
        <v>2024</v>
      </c>
      <c r="AL2" s="53">
        <f t="shared" si="1"/>
        <v>2025</v>
      </c>
      <c r="AM2" s="53">
        <f t="shared" si="1"/>
        <v>2025</v>
      </c>
      <c r="AN2" s="53">
        <f t="shared" si="1"/>
        <v>2025</v>
      </c>
      <c r="AO2" s="53">
        <f t="shared" si="1"/>
        <v>2025</v>
      </c>
      <c r="AP2" s="53">
        <f t="shared" si="1"/>
        <v>2025</v>
      </c>
      <c r="AQ2" s="53">
        <f t="shared" si="1"/>
        <v>2025</v>
      </c>
      <c r="AR2" s="53">
        <f t="shared" si="1"/>
        <v>2025</v>
      </c>
      <c r="AS2" s="53">
        <f t="shared" si="1"/>
        <v>2025</v>
      </c>
      <c r="AT2" s="53">
        <f t="shared" si="1"/>
        <v>2025</v>
      </c>
      <c r="AU2" s="53">
        <f t="shared" si="1"/>
        <v>2025</v>
      </c>
      <c r="AV2" s="53">
        <f t="shared" si="1"/>
        <v>2025</v>
      </c>
      <c r="AW2" s="53">
        <f t="shared" si="1"/>
        <v>2025</v>
      </c>
      <c r="AX2" s="53">
        <f t="shared" si="1"/>
        <v>2026</v>
      </c>
      <c r="AY2" s="53">
        <f t="shared" si="1"/>
        <v>2026</v>
      </c>
      <c r="AZ2" s="53">
        <f t="shared" si="1"/>
        <v>2026</v>
      </c>
      <c r="BA2" s="53">
        <f t="shared" si="1"/>
        <v>2026</v>
      </c>
      <c r="BB2" s="53">
        <f t="shared" si="1"/>
        <v>2026</v>
      </c>
      <c r="BC2" s="53">
        <f t="shared" si="1"/>
        <v>2026</v>
      </c>
      <c r="BD2" s="53">
        <f t="shared" si="1"/>
        <v>2026</v>
      </c>
      <c r="BE2" s="53">
        <f t="shared" si="1"/>
        <v>2026</v>
      </c>
      <c r="BF2" s="53">
        <f t="shared" si="1"/>
        <v>2026</v>
      </c>
      <c r="BG2" s="53">
        <f t="shared" si="1"/>
        <v>2026</v>
      </c>
      <c r="BH2" s="53">
        <f t="shared" si="1"/>
        <v>2026</v>
      </c>
      <c r="BI2" s="53">
        <f t="shared" si="1"/>
        <v>2026</v>
      </c>
      <c r="BJ2" s="53">
        <f t="shared" si="1"/>
        <v>2027</v>
      </c>
      <c r="BK2" s="53">
        <f t="shared" si="1"/>
        <v>2027</v>
      </c>
      <c r="BL2" s="53">
        <f t="shared" si="1"/>
        <v>2027</v>
      </c>
      <c r="BM2" s="53"/>
    </row>
    <row r="3" spans="1:65" s="52" customFormat="1" ht="12" x14ac:dyDescent="0.2">
      <c r="B3" s="42" t="s">
        <v>79</v>
      </c>
      <c r="D3" s="42"/>
      <c r="E3" s="42">
        <f>ROUNDUP(E4/12,0)</f>
        <v>1</v>
      </c>
      <c r="F3" s="68">
        <f t="shared" ref="F3:BL3" si="2">ROUNDUP(F4/12,0)</f>
        <v>1</v>
      </c>
      <c r="G3" s="68">
        <f>ROUNDUP(G4/12,0)</f>
        <v>1</v>
      </c>
      <c r="H3" s="68">
        <f t="shared" si="2"/>
        <v>1</v>
      </c>
      <c r="I3" s="68">
        <f t="shared" si="2"/>
        <v>1</v>
      </c>
      <c r="J3" s="68">
        <f t="shared" si="2"/>
        <v>1</v>
      </c>
      <c r="K3" s="68">
        <f t="shared" si="2"/>
        <v>1</v>
      </c>
      <c r="L3" s="68">
        <f t="shared" si="2"/>
        <v>1</v>
      </c>
      <c r="M3" s="68">
        <f t="shared" si="2"/>
        <v>1</v>
      </c>
      <c r="N3" s="68">
        <f t="shared" si="2"/>
        <v>1</v>
      </c>
      <c r="O3" s="68">
        <f t="shared" si="2"/>
        <v>1</v>
      </c>
      <c r="P3" s="68">
        <f t="shared" si="2"/>
        <v>1</v>
      </c>
      <c r="Q3" s="68">
        <f t="shared" si="2"/>
        <v>2</v>
      </c>
      <c r="R3" s="68">
        <f t="shared" si="2"/>
        <v>2</v>
      </c>
      <c r="S3" s="68">
        <f t="shared" si="2"/>
        <v>2</v>
      </c>
      <c r="T3" s="68">
        <f t="shared" si="2"/>
        <v>2</v>
      </c>
      <c r="U3" s="68">
        <f t="shared" si="2"/>
        <v>2</v>
      </c>
      <c r="V3" s="68">
        <f t="shared" si="2"/>
        <v>2</v>
      </c>
      <c r="W3" s="68">
        <f t="shared" si="2"/>
        <v>2</v>
      </c>
      <c r="X3" s="68">
        <f t="shared" si="2"/>
        <v>2</v>
      </c>
      <c r="Y3" s="68">
        <f t="shared" si="2"/>
        <v>2</v>
      </c>
      <c r="Z3" s="68">
        <f t="shared" si="2"/>
        <v>2</v>
      </c>
      <c r="AA3" s="68">
        <f t="shared" si="2"/>
        <v>2</v>
      </c>
      <c r="AB3" s="68">
        <f t="shared" si="2"/>
        <v>2</v>
      </c>
      <c r="AC3" s="68">
        <f t="shared" si="2"/>
        <v>3</v>
      </c>
      <c r="AD3" s="68">
        <f t="shared" si="2"/>
        <v>3</v>
      </c>
      <c r="AE3" s="68">
        <f t="shared" si="2"/>
        <v>3</v>
      </c>
      <c r="AF3" s="68">
        <f t="shared" si="2"/>
        <v>3</v>
      </c>
      <c r="AG3" s="68">
        <f t="shared" si="2"/>
        <v>3</v>
      </c>
      <c r="AH3" s="68">
        <f t="shared" si="2"/>
        <v>3</v>
      </c>
      <c r="AI3" s="68">
        <f t="shared" si="2"/>
        <v>3</v>
      </c>
      <c r="AJ3" s="68">
        <f t="shared" si="2"/>
        <v>3</v>
      </c>
      <c r="AK3" s="68">
        <f t="shared" si="2"/>
        <v>3</v>
      </c>
      <c r="AL3" s="68">
        <f t="shared" si="2"/>
        <v>3</v>
      </c>
      <c r="AM3" s="68">
        <f t="shared" si="2"/>
        <v>3</v>
      </c>
      <c r="AN3" s="68">
        <f t="shared" si="2"/>
        <v>3</v>
      </c>
      <c r="AO3" s="68">
        <f t="shared" si="2"/>
        <v>4</v>
      </c>
      <c r="AP3" s="68">
        <f t="shared" si="2"/>
        <v>4</v>
      </c>
      <c r="AQ3" s="68">
        <f t="shared" si="2"/>
        <v>4</v>
      </c>
      <c r="AR3" s="68">
        <f t="shared" si="2"/>
        <v>4</v>
      </c>
      <c r="AS3" s="68">
        <f t="shared" si="2"/>
        <v>4</v>
      </c>
      <c r="AT3" s="68">
        <f t="shared" si="2"/>
        <v>4</v>
      </c>
      <c r="AU3" s="68">
        <f t="shared" si="2"/>
        <v>4</v>
      </c>
      <c r="AV3" s="68">
        <f t="shared" si="2"/>
        <v>4</v>
      </c>
      <c r="AW3" s="68">
        <f t="shared" si="2"/>
        <v>4</v>
      </c>
      <c r="AX3" s="68">
        <f t="shared" si="2"/>
        <v>4</v>
      </c>
      <c r="AY3" s="68">
        <f t="shared" si="2"/>
        <v>4</v>
      </c>
      <c r="AZ3" s="68">
        <f t="shared" si="2"/>
        <v>4</v>
      </c>
      <c r="BA3" s="68">
        <f t="shared" si="2"/>
        <v>5</v>
      </c>
      <c r="BB3" s="68">
        <f t="shared" si="2"/>
        <v>5</v>
      </c>
      <c r="BC3" s="68">
        <f t="shared" si="2"/>
        <v>5</v>
      </c>
      <c r="BD3" s="68">
        <f t="shared" si="2"/>
        <v>5</v>
      </c>
      <c r="BE3" s="68">
        <f t="shared" si="2"/>
        <v>5</v>
      </c>
      <c r="BF3" s="68">
        <f t="shared" si="2"/>
        <v>5</v>
      </c>
      <c r="BG3" s="68">
        <f t="shared" si="2"/>
        <v>5</v>
      </c>
      <c r="BH3" s="68">
        <f t="shared" si="2"/>
        <v>5</v>
      </c>
      <c r="BI3" s="68">
        <f t="shared" si="2"/>
        <v>5</v>
      </c>
      <c r="BJ3" s="68">
        <f t="shared" si="2"/>
        <v>5</v>
      </c>
      <c r="BK3" s="68">
        <f t="shared" si="2"/>
        <v>5</v>
      </c>
      <c r="BL3" s="68">
        <f t="shared" si="2"/>
        <v>5</v>
      </c>
      <c r="BM3" s="68"/>
    </row>
    <row r="4" spans="1:65" s="52" customFormat="1" ht="12" x14ac:dyDescent="0.2">
      <c r="B4" s="42" t="s">
        <v>80</v>
      </c>
      <c r="D4" s="42"/>
      <c r="E4" s="42">
        <v>1</v>
      </c>
      <c r="F4" s="68">
        <v>2</v>
      </c>
      <c r="G4" s="68">
        <v>3</v>
      </c>
      <c r="H4" s="68">
        <v>4</v>
      </c>
      <c r="I4" s="68">
        <v>5</v>
      </c>
      <c r="J4" s="68">
        <v>6</v>
      </c>
      <c r="K4" s="68">
        <v>7</v>
      </c>
      <c r="L4" s="68">
        <v>8</v>
      </c>
      <c r="M4" s="68">
        <v>9</v>
      </c>
      <c r="N4" s="68">
        <v>10</v>
      </c>
      <c r="O4" s="68">
        <v>11</v>
      </c>
      <c r="P4" s="68">
        <v>12</v>
      </c>
      <c r="Q4" s="68">
        <v>13</v>
      </c>
      <c r="R4" s="68">
        <v>14</v>
      </c>
      <c r="S4" s="68">
        <v>15</v>
      </c>
      <c r="T4" s="68">
        <v>16</v>
      </c>
      <c r="U4" s="68">
        <v>17</v>
      </c>
      <c r="V4" s="68">
        <v>18</v>
      </c>
      <c r="W4" s="68">
        <v>19</v>
      </c>
      <c r="X4" s="68">
        <v>20</v>
      </c>
      <c r="Y4" s="68">
        <v>21</v>
      </c>
      <c r="Z4" s="68">
        <v>22</v>
      </c>
      <c r="AA4" s="68">
        <v>23</v>
      </c>
      <c r="AB4" s="68">
        <v>24</v>
      </c>
      <c r="AC4" s="68">
        <v>25</v>
      </c>
      <c r="AD4" s="68">
        <v>26</v>
      </c>
      <c r="AE4" s="68">
        <v>27</v>
      </c>
      <c r="AF4" s="68">
        <v>28</v>
      </c>
      <c r="AG4" s="68">
        <v>29</v>
      </c>
      <c r="AH4" s="68">
        <v>30</v>
      </c>
      <c r="AI4" s="68">
        <v>31</v>
      </c>
      <c r="AJ4" s="68">
        <v>32</v>
      </c>
      <c r="AK4" s="68">
        <v>33</v>
      </c>
      <c r="AL4" s="68">
        <v>34</v>
      </c>
      <c r="AM4" s="68">
        <v>35</v>
      </c>
      <c r="AN4" s="68">
        <v>36</v>
      </c>
      <c r="AO4" s="68">
        <v>37</v>
      </c>
      <c r="AP4" s="68">
        <v>38</v>
      </c>
      <c r="AQ4" s="68">
        <v>39</v>
      </c>
      <c r="AR4" s="68">
        <v>40</v>
      </c>
      <c r="AS4" s="68">
        <v>41</v>
      </c>
      <c r="AT4" s="68">
        <v>42</v>
      </c>
      <c r="AU4" s="68">
        <v>43</v>
      </c>
      <c r="AV4" s="68">
        <v>44</v>
      </c>
      <c r="AW4" s="68">
        <v>45</v>
      </c>
      <c r="AX4" s="68">
        <v>46</v>
      </c>
      <c r="AY4" s="68">
        <v>47</v>
      </c>
      <c r="AZ4" s="68">
        <v>48</v>
      </c>
      <c r="BA4" s="68">
        <v>49</v>
      </c>
      <c r="BB4" s="68">
        <v>50</v>
      </c>
      <c r="BC4" s="68">
        <v>51</v>
      </c>
      <c r="BD4" s="68">
        <v>52</v>
      </c>
      <c r="BE4" s="68">
        <v>53</v>
      </c>
      <c r="BF4" s="68">
        <v>54</v>
      </c>
      <c r="BG4" s="68">
        <v>55</v>
      </c>
      <c r="BH4" s="68">
        <v>56</v>
      </c>
      <c r="BI4" s="68">
        <v>57</v>
      </c>
      <c r="BJ4" s="68">
        <v>58</v>
      </c>
      <c r="BK4" s="68">
        <v>59</v>
      </c>
      <c r="BL4" s="68">
        <v>60</v>
      </c>
      <c r="BM4" s="68"/>
    </row>
    <row r="7" spans="1:65" s="1" customFormat="1" ht="12" x14ac:dyDescent="0.2">
      <c r="B7" s="156" t="s">
        <v>81</v>
      </c>
      <c r="C7" s="157">
        <f>Dashboard!C31</f>
        <v>0.02</v>
      </c>
      <c r="D7" s="158"/>
      <c r="E7" s="396">
        <f>IF(E3&gt;1,$C$7,0)</f>
        <v>0</v>
      </c>
      <c r="F7" s="396">
        <f t="shared" ref="F7:BL7" si="3">IF(F3&gt;1,$C$7,0)</f>
        <v>0</v>
      </c>
      <c r="G7" s="396">
        <f t="shared" si="3"/>
        <v>0</v>
      </c>
      <c r="H7" s="396">
        <f t="shared" si="3"/>
        <v>0</v>
      </c>
      <c r="I7" s="396">
        <f t="shared" si="3"/>
        <v>0</v>
      </c>
      <c r="J7" s="396">
        <f t="shared" si="3"/>
        <v>0</v>
      </c>
      <c r="K7" s="396">
        <f t="shared" si="3"/>
        <v>0</v>
      </c>
      <c r="L7" s="396">
        <f t="shared" si="3"/>
        <v>0</v>
      </c>
      <c r="M7" s="396">
        <f t="shared" si="3"/>
        <v>0</v>
      </c>
      <c r="N7" s="396">
        <f t="shared" si="3"/>
        <v>0</v>
      </c>
      <c r="O7" s="396">
        <f t="shared" si="3"/>
        <v>0</v>
      </c>
      <c r="P7" s="396">
        <f t="shared" si="3"/>
        <v>0</v>
      </c>
      <c r="Q7" s="396">
        <f t="shared" si="3"/>
        <v>0.02</v>
      </c>
      <c r="R7" s="396">
        <f t="shared" si="3"/>
        <v>0.02</v>
      </c>
      <c r="S7" s="396">
        <f t="shared" si="3"/>
        <v>0.02</v>
      </c>
      <c r="T7" s="396">
        <f t="shared" si="3"/>
        <v>0.02</v>
      </c>
      <c r="U7" s="396">
        <f t="shared" si="3"/>
        <v>0.02</v>
      </c>
      <c r="V7" s="396">
        <f t="shared" si="3"/>
        <v>0.02</v>
      </c>
      <c r="W7" s="396">
        <f t="shared" si="3"/>
        <v>0.02</v>
      </c>
      <c r="X7" s="396">
        <f t="shared" si="3"/>
        <v>0.02</v>
      </c>
      <c r="Y7" s="396">
        <f t="shared" si="3"/>
        <v>0.02</v>
      </c>
      <c r="Z7" s="396">
        <f t="shared" si="3"/>
        <v>0.02</v>
      </c>
      <c r="AA7" s="396">
        <f t="shared" si="3"/>
        <v>0.02</v>
      </c>
      <c r="AB7" s="396">
        <f t="shared" si="3"/>
        <v>0.02</v>
      </c>
      <c r="AC7" s="396">
        <f t="shared" si="3"/>
        <v>0.02</v>
      </c>
      <c r="AD7" s="396">
        <f t="shared" si="3"/>
        <v>0.02</v>
      </c>
      <c r="AE7" s="396">
        <f t="shared" si="3"/>
        <v>0.02</v>
      </c>
      <c r="AF7" s="396">
        <f t="shared" si="3"/>
        <v>0.02</v>
      </c>
      <c r="AG7" s="396">
        <f t="shared" si="3"/>
        <v>0.02</v>
      </c>
      <c r="AH7" s="396">
        <f t="shared" si="3"/>
        <v>0.02</v>
      </c>
      <c r="AI7" s="396">
        <f t="shared" si="3"/>
        <v>0.02</v>
      </c>
      <c r="AJ7" s="396">
        <f t="shared" si="3"/>
        <v>0.02</v>
      </c>
      <c r="AK7" s="396">
        <f t="shared" si="3"/>
        <v>0.02</v>
      </c>
      <c r="AL7" s="396">
        <f t="shared" si="3"/>
        <v>0.02</v>
      </c>
      <c r="AM7" s="396">
        <f t="shared" si="3"/>
        <v>0.02</v>
      </c>
      <c r="AN7" s="396">
        <f t="shared" si="3"/>
        <v>0.02</v>
      </c>
      <c r="AO7" s="396">
        <f t="shared" si="3"/>
        <v>0.02</v>
      </c>
      <c r="AP7" s="396">
        <f t="shared" si="3"/>
        <v>0.02</v>
      </c>
      <c r="AQ7" s="396">
        <f t="shared" si="3"/>
        <v>0.02</v>
      </c>
      <c r="AR7" s="396">
        <f t="shared" si="3"/>
        <v>0.02</v>
      </c>
      <c r="AS7" s="396">
        <f t="shared" si="3"/>
        <v>0.02</v>
      </c>
      <c r="AT7" s="396">
        <f t="shared" si="3"/>
        <v>0.02</v>
      </c>
      <c r="AU7" s="396">
        <f t="shared" si="3"/>
        <v>0.02</v>
      </c>
      <c r="AV7" s="396">
        <f t="shared" si="3"/>
        <v>0.02</v>
      </c>
      <c r="AW7" s="396">
        <f t="shared" si="3"/>
        <v>0.02</v>
      </c>
      <c r="AX7" s="396">
        <f t="shared" si="3"/>
        <v>0.02</v>
      </c>
      <c r="AY7" s="396">
        <f t="shared" si="3"/>
        <v>0.02</v>
      </c>
      <c r="AZ7" s="396">
        <f t="shared" si="3"/>
        <v>0.02</v>
      </c>
      <c r="BA7" s="396">
        <f t="shared" si="3"/>
        <v>0.02</v>
      </c>
      <c r="BB7" s="396">
        <f t="shared" si="3"/>
        <v>0.02</v>
      </c>
      <c r="BC7" s="396">
        <f t="shared" si="3"/>
        <v>0.02</v>
      </c>
      <c r="BD7" s="396">
        <f t="shared" si="3"/>
        <v>0.02</v>
      </c>
      <c r="BE7" s="396">
        <f t="shared" si="3"/>
        <v>0.02</v>
      </c>
      <c r="BF7" s="396">
        <f t="shared" si="3"/>
        <v>0.02</v>
      </c>
      <c r="BG7" s="396">
        <f t="shared" si="3"/>
        <v>0.02</v>
      </c>
      <c r="BH7" s="396">
        <f t="shared" si="3"/>
        <v>0.02</v>
      </c>
      <c r="BI7" s="396">
        <f t="shared" si="3"/>
        <v>0.02</v>
      </c>
      <c r="BJ7" s="396">
        <f t="shared" si="3"/>
        <v>0.02</v>
      </c>
      <c r="BK7" s="396">
        <f t="shared" si="3"/>
        <v>0.02</v>
      </c>
      <c r="BL7" s="430">
        <f t="shared" si="3"/>
        <v>0.02</v>
      </c>
    </row>
    <row r="8" spans="1:65" x14ac:dyDescent="0.2">
      <c r="B8" s="156" t="s">
        <v>194</v>
      </c>
      <c r="C8" s="157">
        <v>0.03</v>
      </c>
      <c r="D8" s="158"/>
      <c r="E8" s="396">
        <f>IF(E3&gt;1,$C$8,0)</f>
        <v>0</v>
      </c>
      <c r="F8" s="396">
        <f t="shared" ref="F8:BL8" si="4">IF(F3&gt;1,$C$8,0)</f>
        <v>0</v>
      </c>
      <c r="G8" s="396">
        <f t="shared" si="4"/>
        <v>0</v>
      </c>
      <c r="H8" s="396">
        <f t="shared" si="4"/>
        <v>0</v>
      </c>
      <c r="I8" s="396">
        <f t="shared" si="4"/>
        <v>0</v>
      </c>
      <c r="J8" s="396">
        <f t="shared" si="4"/>
        <v>0</v>
      </c>
      <c r="K8" s="396">
        <f t="shared" si="4"/>
        <v>0</v>
      </c>
      <c r="L8" s="396">
        <f t="shared" si="4"/>
        <v>0</v>
      </c>
      <c r="M8" s="396">
        <f t="shared" si="4"/>
        <v>0</v>
      </c>
      <c r="N8" s="396">
        <f t="shared" si="4"/>
        <v>0</v>
      </c>
      <c r="O8" s="396">
        <f t="shared" si="4"/>
        <v>0</v>
      </c>
      <c r="P8" s="396">
        <f t="shared" si="4"/>
        <v>0</v>
      </c>
      <c r="Q8" s="396">
        <f t="shared" si="4"/>
        <v>0.03</v>
      </c>
      <c r="R8" s="396">
        <f t="shared" si="4"/>
        <v>0.03</v>
      </c>
      <c r="S8" s="396">
        <f t="shared" si="4"/>
        <v>0.03</v>
      </c>
      <c r="T8" s="396">
        <f t="shared" si="4"/>
        <v>0.03</v>
      </c>
      <c r="U8" s="396">
        <f t="shared" si="4"/>
        <v>0.03</v>
      </c>
      <c r="V8" s="396">
        <f t="shared" si="4"/>
        <v>0.03</v>
      </c>
      <c r="W8" s="396">
        <f t="shared" si="4"/>
        <v>0.03</v>
      </c>
      <c r="X8" s="396">
        <f t="shared" si="4"/>
        <v>0.03</v>
      </c>
      <c r="Y8" s="396">
        <f t="shared" si="4"/>
        <v>0.03</v>
      </c>
      <c r="Z8" s="396">
        <f t="shared" si="4"/>
        <v>0.03</v>
      </c>
      <c r="AA8" s="396">
        <f t="shared" si="4"/>
        <v>0.03</v>
      </c>
      <c r="AB8" s="396">
        <f t="shared" si="4"/>
        <v>0.03</v>
      </c>
      <c r="AC8" s="396">
        <f t="shared" si="4"/>
        <v>0.03</v>
      </c>
      <c r="AD8" s="396">
        <f t="shared" si="4"/>
        <v>0.03</v>
      </c>
      <c r="AE8" s="396">
        <f t="shared" si="4"/>
        <v>0.03</v>
      </c>
      <c r="AF8" s="396">
        <f t="shared" si="4"/>
        <v>0.03</v>
      </c>
      <c r="AG8" s="396">
        <f t="shared" si="4"/>
        <v>0.03</v>
      </c>
      <c r="AH8" s="396">
        <f t="shared" si="4"/>
        <v>0.03</v>
      </c>
      <c r="AI8" s="396">
        <f t="shared" si="4"/>
        <v>0.03</v>
      </c>
      <c r="AJ8" s="396">
        <f t="shared" si="4"/>
        <v>0.03</v>
      </c>
      <c r="AK8" s="396">
        <f t="shared" si="4"/>
        <v>0.03</v>
      </c>
      <c r="AL8" s="396">
        <f t="shared" si="4"/>
        <v>0.03</v>
      </c>
      <c r="AM8" s="396">
        <f t="shared" si="4"/>
        <v>0.03</v>
      </c>
      <c r="AN8" s="396">
        <f t="shared" si="4"/>
        <v>0.03</v>
      </c>
      <c r="AO8" s="396">
        <f t="shared" si="4"/>
        <v>0.03</v>
      </c>
      <c r="AP8" s="396">
        <f t="shared" si="4"/>
        <v>0.03</v>
      </c>
      <c r="AQ8" s="396">
        <f t="shared" si="4"/>
        <v>0.03</v>
      </c>
      <c r="AR8" s="396">
        <f t="shared" si="4"/>
        <v>0.03</v>
      </c>
      <c r="AS8" s="396">
        <f t="shared" si="4"/>
        <v>0.03</v>
      </c>
      <c r="AT8" s="396">
        <f t="shared" si="4"/>
        <v>0.03</v>
      </c>
      <c r="AU8" s="396">
        <f t="shared" si="4"/>
        <v>0.03</v>
      </c>
      <c r="AV8" s="396">
        <f t="shared" si="4"/>
        <v>0.03</v>
      </c>
      <c r="AW8" s="396">
        <f t="shared" si="4"/>
        <v>0.03</v>
      </c>
      <c r="AX8" s="396">
        <f t="shared" si="4"/>
        <v>0.03</v>
      </c>
      <c r="AY8" s="396">
        <f t="shared" si="4"/>
        <v>0.03</v>
      </c>
      <c r="AZ8" s="396">
        <f t="shared" si="4"/>
        <v>0.03</v>
      </c>
      <c r="BA8" s="396">
        <f t="shared" si="4"/>
        <v>0.03</v>
      </c>
      <c r="BB8" s="396">
        <f t="shared" si="4"/>
        <v>0.03</v>
      </c>
      <c r="BC8" s="396">
        <f t="shared" si="4"/>
        <v>0.03</v>
      </c>
      <c r="BD8" s="396">
        <f t="shared" si="4"/>
        <v>0.03</v>
      </c>
      <c r="BE8" s="396">
        <f t="shared" si="4"/>
        <v>0.03</v>
      </c>
      <c r="BF8" s="396">
        <f t="shared" si="4"/>
        <v>0.03</v>
      </c>
      <c r="BG8" s="396">
        <f t="shared" si="4"/>
        <v>0.03</v>
      </c>
      <c r="BH8" s="396">
        <f t="shared" si="4"/>
        <v>0.03</v>
      </c>
      <c r="BI8" s="396">
        <f t="shared" si="4"/>
        <v>0.03</v>
      </c>
      <c r="BJ8" s="396">
        <f t="shared" si="4"/>
        <v>0.03</v>
      </c>
      <c r="BK8" s="396">
        <f t="shared" si="4"/>
        <v>0.03</v>
      </c>
      <c r="BL8" s="430">
        <f t="shared" si="4"/>
        <v>0.03</v>
      </c>
    </row>
    <row r="9" spans="1:65" x14ac:dyDescent="0.2">
      <c r="A9" s="6"/>
      <c r="B9" s="6"/>
      <c r="C9" s="393" t="s">
        <v>193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65" x14ac:dyDescent="0.2">
      <c r="A10" s="5"/>
      <c r="B10" s="129" t="s">
        <v>37</v>
      </c>
      <c r="C10" s="97">
        <v>160000</v>
      </c>
      <c r="D10" s="282">
        <f t="shared" ref="D10:D19" si="5">C10/12</f>
        <v>13333.333333333334</v>
      </c>
      <c r="E10" s="431">
        <f>$D10*(1+E$7+E$8)^(E$3-1)</f>
        <v>13333.333333333334</v>
      </c>
      <c r="F10" s="431">
        <f t="shared" ref="F10:BL15" si="6">$D10*(1+F$7+F$8)^(F$3-1)</f>
        <v>13333.333333333334</v>
      </c>
      <c r="G10" s="431">
        <f t="shared" si="6"/>
        <v>13333.333333333334</v>
      </c>
      <c r="H10" s="431">
        <f t="shared" si="6"/>
        <v>13333.333333333334</v>
      </c>
      <c r="I10" s="431">
        <f t="shared" si="6"/>
        <v>13333.333333333334</v>
      </c>
      <c r="J10" s="431">
        <f t="shared" si="6"/>
        <v>13333.333333333334</v>
      </c>
      <c r="K10" s="431">
        <f t="shared" si="6"/>
        <v>13333.333333333334</v>
      </c>
      <c r="L10" s="431">
        <f t="shared" si="6"/>
        <v>13333.333333333334</v>
      </c>
      <c r="M10" s="431">
        <f t="shared" si="6"/>
        <v>13333.333333333334</v>
      </c>
      <c r="N10" s="431">
        <f t="shared" si="6"/>
        <v>13333.333333333334</v>
      </c>
      <c r="O10" s="431">
        <f t="shared" si="6"/>
        <v>13333.333333333334</v>
      </c>
      <c r="P10" s="431">
        <f t="shared" si="6"/>
        <v>13333.333333333334</v>
      </c>
      <c r="Q10" s="431">
        <f t="shared" si="6"/>
        <v>14000.000000000002</v>
      </c>
      <c r="R10" s="431">
        <f t="shared" si="6"/>
        <v>14000.000000000002</v>
      </c>
      <c r="S10" s="431">
        <f t="shared" si="6"/>
        <v>14000.000000000002</v>
      </c>
      <c r="T10" s="431">
        <f t="shared" si="6"/>
        <v>14000.000000000002</v>
      </c>
      <c r="U10" s="431">
        <f t="shared" si="6"/>
        <v>14000.000000000002</v>
      </c>
      <c r="V10" s="431">
        <f t="shared" si="6"/>
        <v>14000.000000000002</v>
      </c>
      <c r="W10" s="431">
        <f t="shared" si="6"/>
        <v>14000.000000000002</v>
      </c>
      <c r="X10" s="431">
        <f t="shared" si="6"/>
        <v>14000.000000000002</v>
      </c>
      <c r="Y10" s="431">
        <f t="shared" si="6"/>
        <v>14000.000000000002</v>
      </c>
      <c r="Z10" s="431">
        <f t="shared" si="6"/>
        <v>14000.000000000002</v>
      </c>
      <c r="AA10" s="431">
        <f t="shared" si="6"/>
        <v>14000.000000000002</v>
      </c>
      <c r="AB10" s="431">
        <f t="shared" si="6"/>
        <v>14000.000000000002</v>
      </c>
      <c r="AC10" s="431">
        <f t="shared" si="6"/>
        <v>14700.000000000002</v>
      </c>
      <c r="AD10" s="431">
        <f t="shared" si="6"/>
        <v>14700.000000000002</v>
      </c>
      <c r="AE10" s="431">
        <f t="shared" si="6"/>
        <v>14700.000000000002</v>
      </c>
      <c r="AF10" s="431">
        <f t="shared" si="6"/>
        <v>14700.000000000002</v>
      </c>
      <c r="AG10" s="431">
        <f t="shared" si="6"/>
        <v>14700.000000000002</v>
      </c>
      <c r="AH10" s="431">
        <f t="shared" si="6"/>
        <v>14700.000000000002</v>
      </c>
      <c r="AI10" s="431">
        <f t="shared" si="6"/>
        <v>14700.000000000002</v>
      </c>
      <c r="AJ10" s="431">
        <f t="shared" si="6"/>
        <v>14700.000000000002</v>
      </c>
      <c r="AK10" s="431">
        <f t="shared" si="6"/>
        <v>14700.000000000002</v>
      </c>
      <c r="AL10" s="431">
        <f t="shared" si="6"/>
        <v>14700.000000000002</v>
      </c>
      <c r="AM10" s="431">
        <f t="shared" si="6"/>
        <v>14700.000000000002</v>
      </c>
      <c r="AN10" s="431">
        <f t="shared" si="6"/>
        <v>14700.000000000002</v>
      </c>
      <c r="AO10" s="431">
        <f t="shared" si="6"/>
        <v>15435.000000000002</v>
      </c>
      <c r="AP10" s="431">
        <f t="shared" si="6"/>
        <v>15435.000000000002</v>
      </c>
      <c r="AQ10" s="431">
        <f t="shared" si="6"/>
        <v>15435.000000000002</v>
      </c>
      <c r="AR10" s="431">
        <f t="shared" si="6"/>
        <v>15435.000000000002</v>
      </c>
      <c r="AS10" s="431">
        <f t="shared" si="6"/>
        <v>15435.000000000002</v>
      </c>
      <c r="AT10" s="431">
        <f t="shared" si="6"/>
        <v>15435.000000000002</v>
      </c>
      <c r="AU10" s="431">
        <f t="shared" si="6"/>
        <v>15435.000000000002</v>
      </c>
      <c r="AV10" s="431">
        <f t="shared" si="6"/>
        <v>15435.000000000002</v>
      </c>
      <c r="AW10" s="431">
        <f t="shared" si="6"/>
        <v>15435.000000000002</v>
      </c>
      <c r="AX10" s="431">
        <f t="shared" si="6"/>
        <v>15435.000000000002</v>
      </c>
      <c r="AY10" s="431">
        <f t="shared" si="6"/>
        <v>15435.000000000002</v>
      </c>
      <c r="AZ10" s="431">
        <f t="shared" si="6"/>
        <v>15435.000000000002</v>
      </c>
      <c r="BA10" s="431">
        <f t="shared" si="6"/>
        <v>16206.75</v>
      </c>
      <c r="BB10" s="431">
        <f t="shared" si="6"/>
        <v>16206.75</v>
      </c>
      <c r="BC10" s="431">
        <f t="shared" si="6"/>
        <v>16206.75</v>
      </c>
      <c r="BD10" s="431">
        <f t="shared" si="6"/>
        <v>16206.75</v>
      </c>
      <c r="BE10" s="431">
        <f t="shared" si="6"/>
        <v>16206.75</v>
      </c>
      <c r="BF10" s="431">
        <f t="shared" si="6"/>
        <v>16206.75</v>
      </c>
      <c r="BG10" s="431">
        <f t="shared" si="6"/>
        <v>16206.75</v>
      </c>
      <c r="BH10" s="431">
        <f t="shared" si="6"/>
        <v>16206.75</v>
      </c>
      <c r="BI10" s="431">
        <f t="shared" si="6"/>
        <v>16206.75</v>
      </c>
      <c r="BJ10" s="431">
        <f t="shared" si="6"/>
        <v>16206.75</v>
      </c>
      <c r="BK10" s="431">
        <f t="shared" si="6"/>
        <v>16206.75</v>
      </c>
      <c r="BL10" s="432">
        <f t="shared" si="6"/>
        <v>16206.75</v>
      </c>
    </row>
    <row r="11" spans="1:65" x14ac:dyDescent="0.2">
      <c r="A11" s="4"/>
      <c r="B11" s="133" t="s">
        <v>70</v>
      </c>
      <c r="C11" s="108">
        <v>110000</v>
      </c>
      <c r="D11" s="283">
        <f t="shared" si="5"/>
        <v>9166.6666666666661</v>
      </c>
      <c r="E11" s="433">
        <f t="shared" ref="E11:T19" si="7">$D11*(1+E$7+E$8)^(E$3-1)</f>
        <v>9166.6666666666661</v>
      </c>
      <c r="F11" s="433">
        <f t="shared" si="7"/>
        <v>9166.6666666666661</v>
      </c>
      <c r="G11" s="433">
        <f t="shared" si="7"/>
        <v>9166.6666666666661</v>
      </c>
      <c r="H11" s="433">
        <f t="shared" si="7"/>
        <v>9166.6666666666661</v>
      </c>
      <c r="I11" s="433">
        <f t="shared" si="7"/>
        <v>9166.6666666666661</v>
      </c>
      <c r="J11" s="433">
        <f t="shared" si="7"/>
        <v>9166.6666666666661</v>
      </c>
      <c r="K11" s="433">
        <f t="shared" si="7"/>
        <v>9166.6666666666661</v>
      </c>
      <c r="L11" s="433">
        <f t="shared" si="7"/>
        <v>9166.6666666666661</v>
      </c>
      <c r="M11" s="433">
        <f t="shared" si="7"/>
        <v>9166.6666666666661</v>
      </c>
      <c r="N11" s="433">
        <f t="shared" si="7"/>
        <v>9166.6666666666661</v>
      </c>
      <c r="O11" s="433">
        <f t="shared" si="7"/>
        <v>9166.6666666666661</v>
      </c>
      <c r="P11" s="433">
        <f t="shared" si="7"/>
        <v>9166.6666666666661</v>
      </c>
      <c r="Q11" s="433">
        <f t="shared" si="7"/>
        <v>9625</v>
      </c>
      <c r="R11" s="433">
        <f t="shared" si="7"/>
        <v>9625</v>
      </c>
      <c r="S11" s="433">
        <f t="shared" si="7"/>
        <v>9625</v>
      </c>
      <c r="T11" s="433">
        <f t="shared" si="7"/>
        <v>9625</v>
      </c>
      <c r="U11" s="433">
        <f t="shared" si="6"/>
        <v>9625</v>
      </c>
      <c r="V11" s="433">
        <f t="shared" si="6"/>
        <v>9625</v>
      </c>
      <c r="W11" s="433">
        <f t="shared" si="6"/>
        <v>9625</v>
      </c>
      <c r="X11" s="433">
        <f t="shared" si="6"/>
        <v>9625</v>
      </c>
      <c r="Y11" s="433">
        <f t="shared" si="6"/>
        <v>9625</v>
      </c>
      <c r="Z11" s="433">
        <f t="shared" si="6"/>
        <v>9625</v>
      </c>
      <c r="AA11" s="433">
        <f t="shared" si="6"/>
        <v>9625</v>
      </c>
      <c r="AB11" s="433">
        <f t="shared" si="6"/>
        <v>9625</v>
      </c>
      <c r="AC11" s="433">
        <f t="shared" si="6"/>
        <v>10106.25</v>
      </c>
      <c r="AD11" s="433">
        <f t="shared" si="6"/>
        <v>10106.25</v>
      </c>
      <c r="AE11" s="433">
        <f t="shared" si="6"/>
        <v>10106.25</v>
      </c>
      <c r="AF11" s="433">
        <f t="shared" si="6"/>
        <v>10106.25</v>
      </c>
      <c r="AG11" s="433">
        <f t="shared" si="6"/>
        <v>10106.25</v>
      </c>
      <c r="AH11" s="433">
        <f t="shared" si="6"/>
        <v>10106.25</v>
      </c>
      <c r="AI11" s="433">
        <f t="shared" si="6"/>
        <v>10106.25</v>
      </c>
      <c r="AJ11" s="433">
        <f t="shared" si="6"/>
        <v>10106.25</v>
      </c>
      <c r="AK11" s="433">
        <f t="shared" si="6"/>
        <v>10106.25</v>
      </c>
      <c r="AL11" s="433">
        <f t="shared" si="6"/>
        <v>10106.25</v>
      </c>
      <c r="AM11" s="433">
        <f t="shared" si="6"/>
        <v>10106.25</v>
      </c>
      <c r="AN11" s="433">
        <f t="shared" si="6"/>
        <v>10106.25</v>
      </c>
      <c r="AO11" s="433">
        <f t="shared" si="6"/>
        <v>10611.5625</v>
      </c>
      <c r="AP11" s="433">
        <f t="shared" si="6"/>
        <v>10611.5625</v>
      </c>
      <c r="AQ11" s="433">
        <f t="shared" si="6"/>
        <v>10611.5625</v>
      </c>
      <c r="AR11" s="433">
        <f t="shared" si="6"/>
        <v>10611.5625</v>
      </c>
      <c r="AS11" s="433">
        <f t="shared" si="6"/>
        <v>10611.5625</v>
      </c>
      <c r="AT11" s="433">
        <f t="shared" si="6"/>
        <v>10611.5625</v>
      </c>
      <c r="AU11" s="433">
        <f t="shared" si="6"/>
        <v>10611.5625</v>
      </c>
      <c r="AV11" s="433">
        <f t="shared" si="6"/>
        <v>10611.5625</v>
      </c>
      <c r="AW11" s="433">
        <f t="shared" si="6"/>
        <v>10611.5625</v>
      </c>
      <c r="AX11" s="433">
        <f t="shared" si="6"/>
        <v>10611.5625</v>
      </c>
      <c r="AY11" s="433">
        <f t="shared" si="6"/>
        <v>10611.5625</v>
      </c>
      <c r="AZ11" s="433">
        <f t="shared" si="6"/>
        <v>10611.5625</v>
      </c>
      <c r="BA11" s="433">
        <f t="shared" si="6"/>
        <v>11142.140625</v>
      </c>
      <c r="BB11" s="433">
        <f t="shared" si="6"/>
        <v>11142.140625</v>
      </c>
      <c r="BC11" s="433">
        <f t="shared" si="6"/>
        <v>11142.140625</v>
      </c>
      <c r="BD11" s="433">
        <f t="shared" si="6"/>
        <v>11142.140625</v>
      </c>
      <c r="BE11" s="433">
        <f t="shared" si="6"/>
        <v>11142.140625</v>
      </c>
      <c r="BF11" s="433">
        <f t="shared" si="6"/>
        <v>11142.140625</v>
      </c>
      <c r="BG11" s="433">
        <f t="shared" si="6"/>
        <v>11142.140625</v>
      </c>
      <c r="BH11" s="433">
        <f t="shared" si="6"/>
        <v>11142.140625</v>
      </c>
      <c r="BI11" s="433">
        <f t="shared" si="6"/>
        <v>11142.140625</v>
      </c>
      <c r="BJ11" s="433">
        <f t="shared" si="6"/>
        <v>11142.140625</v>
      </c>
      <c r="BK11" s="433">
        <f t="shared" si="6"/>
        <v>11142.140625</v>
      </c>
      <c r="BL11" s="434">
        <f t="shared" si="6"/>
        <v>11142.140625</v>
      </c>
    </row>
    <row r="12" spans="1:65" x14ac:dyDescent="0.2">
      <c r="A12" s="4"/>
      <c r="B12" s="133" t="s">
        <v>65</v>
      </c>
      <c r="C12" s="108">
        <v>95000</v>
      </c>
      <c r="D12" s="283">
        <f t="shared" si="5"/>
        <v>7916.666666666667</v>
      </c>
      <c r="E12" s="433">
        <f t="shared" si="7"/>
        <v>7916.666666666667</v>
      </c>
      <c r="F12" s="433">
        <f t="shared" si="7"/>
        <v>7916.666666666667</v>
      </c>
      <c r="G12" s="433">
        <f t="shared" si="7"/>
        <v>7916.666666666667</v>
      </c>
      <c r="H12" s="433">
        <f t="shared" si="7"/>
        <v>7916.666666666667</v>
      </c>
      <c r="I12" s="433">
        <f t="shared" si="7"/>
        <v>7916.666666666667</v>
      </c>
      <c r="J12" s="433">
        <f t="shared" si="7"/>
        <v>7916.666666666667</v>
      </c>
      <c r="K12" s="433">
        <f t="shared" si="7"/>
        <v>7916.666666666667</v>
      </c>
      <c r="L12" s="433">
        <f t="shared" si="7"/>
        <v>7916.666666666667</v>
      </c>
      <c r="M12" s="433">
        <f t="shared" si="7"/>
        <v>7916.666666666667</v>
      </c>
      <c r="N12" s="433">
        <f t="shared" si="7"/>
        <v>7916.666666666667</v>
      </c>
      <c r="O12" s="433">
        <f t="shared" si="7"/>
        <v>7916.666666666667</v>
      </c>
      <c r="P12" s="433">
        <f t="shared" si="7"/>
        <v>7916.666666666667</v>
      </c>
      <c r="Q12" s="433">
        <f t="shared" si="7"/>
        <v>8312.5</v>
      </c>
      <c r="R12" s="433">
        <f t="shared" si="6"/>
        <v>8312.5</v>
      </c>
      <c r="S12" s="433">
        <f t="shared" si="6"/>
        <v>8312.5</v>
      </c>
      <c r="T12" s="433">
        <f t="shared" si="6"/>
        <v>8312.5</v>
      </c>
      <c r="U12" s="433">
        <f t="shared" si="6"/>
        <v>8312.5</v>
      </c>
      <c r="V12" s="433">
        <f t="shared" si="6"/>
        <v>8312.5</v>
      </c>
      <c r="W12" s="433">
        <f t="shared" si="6"/>
        <v>8312.5</v>
      </c>
      <c r="X12" s="433">
        <f t="shared" si="6"/>
        <v>8312.5</v>
      </c>
      <c r="Y12" s="433">
        <f t="shared" si="6"/>
        <v>8312.5</v>
      </c>
      <c r="Z12" s="433">
        <f t="shared" si="6"/>
        <v>8312.5</v>
      </c>
      <c r="AA12" s="433">
        <f t="shared" si="6"/>
        <v>8312.5</v>
      </c>
      <c r="AB12" s="433">
        <f t="shared" si="6"/>
        <v>8312.5</v>
      </c>
      <c r="AC12" s="433">
        <f t="shared" si="6"/>
        <v>8728.125</v>
      </c>
      <c r="AD12" s="433">
        <f t="shared" si="6"/>
        <v>8728.125</v>
      </c>
      <c r="AE12" s="433">
        <f t="shared" si="6"/>
        <v>8728.125</v>
      </c>
      <c r="AF12" s="433">
        <f t="shared" si="6"/>
        <v>8728.125</v>
      </c>
      <c r="AG12" s="433">
        <f t="shared" si="6"/>
        <v>8728.125</v>
      </c>
      <c r="AH12" s="433">
        <f t="shared" si="6"/>
        <v>8728.125</v>
      </c>
      <c r="AI12" s="433">
        <f t="shared" si="6"/>
        <v>8728.125</v>
      </c>
      <c r="AJ12" s="433">
        <f t="shared" si="6"/>
        <v>8728.125</v>
      </c>
      <c r="AK12" s="433">
        <f t="shared" si="6"/>
        <v>8728.125</v>
      </c>
      <c r="AL12" s="433">
        <f t="shared" si="6"/>
        <v>8728.125</v>
      </c>
      <c r="AM12" s="433">
        <f t="shared" si="6"/>
        <v>8728.125</v>
      </c>
      <c r="AN12" s="433">
        <f t="shared" si="6"/>
        <v>8728.125</v>
      </c>
      <c r="AO12" s="433">
        <f t="shared" si="6"/>
        <v>9164.5312500000018</v>
      </c>
      <c r="AP12" s="433">
        <f t="shared" si="6"/>
        <v>9164.5312500000018</v>
      </c>
      <c r="AQ12" s="433">
        <f t="shared" si="6"/>
        <v>9164.5312500000018</v>
      </c>
      <c r="AR12" s="433">
        <f t="shared" si="6"/>
        <v>9164.5312500000018</v>
      </c>
      <c r="AS12" s="433">
        <f t="shared" si="6"/>
        <v>9164.5312500000018</v>
      </c>
      <c r="AT12" s="433">
        <f t="shared" si="6"/>
        <v>9164.5312500000018</v>
      </c>
      <c r="AU12" s="433">
        <f t="shared" si="6"/>
        <v>9164.5312500000018</v>
      </c>
      <c r="AV12" s="433">
        <f t="shared" si="6"/>
        <v>9164.5312500000018</v>
      </c>
      <c r="AW12" s="433">
        <f t="shared" si="6"/>
        <v>9164.5312500000018</v>
      </c>
      <c r="AX12" s="433">
        <f t="shared" si="6"/>
        <v>9164.5312500000018</v>
      </c>
      <c r="AY12" s="433">
        <f t="shared" si="6"/>
        <v>9164.5312500000018</v>
      </c>
      <c r="AZ12" s="433">
        <f t="shared" si="6"/>
        <v>9164.5312500000018</v>
      </c>
      <c r="BA12" s="433">
        <f t="shared" si="6"/>
        <v>9622.7578125</v>
      </c>
      <c r="BB12" s="433">
        <f t="shared" si="6"/>
        <v>9622.7578125</v>
      </c>
      <c r="BC12" s="433">
        <f t="shared" si="6"/>
        <v>9622.7578125</v>
      </c>
      <c r="BD12" s="433">
        <f t="shared" si="6"/>
        <v>9622.7578125</v>
      </c>
      <c r="BE12" s="433">
        <f t="shared" si="6"/>
        <v>9622.7578125</v>
      </c>
      <c r="BF12" s="433">
        <f t="shared" si="6"/>
        <v>9622.7578125</v>
      </c>
      <c r="BG12" s="433">
        <f t="shared" si="6"/>
        <v>9622.7578125</v>
      </c>
      <c r="BH12" s="433">
        <f t="shared" si="6"/>
        <v>9622.7578125</v>
      </c>
      <c r="BI12" s="433">
        <f t="shared" si="6"/>
        <v>9622.7578125</v>
      </c>
      <c r="BJ12" s="433">
        <f t="shared" si="6"/>
        <v>9622.7578125</v>
      </c>
      <c r="BK12" s="433">
        <f t="shared" si="6"/>
        <v>9622.7578125</v>
      </c>
      <c r="BL12" s="434">
        <f t="shared" si="6"/>
        <v>9622.7578125</v>
      </c>
    </row>
    <row r="13" spans="1:65" x14ac:dyDescent="0.2">
      <c r="A13" s="4"/>
      <c r="B13" s="133" t="s">
        <v>66</v>
      </c>
      <c r="C13" s="108">
        <v>75000</v>
      </c>
      <c r="D13" s="283">
        <f t="shared" si="5"/>
        <v>6250</v>
      </c>
      <c r="E13" s="433">
        <f t="shared" si="7"/>
        <v>6250</v>
      </c>
      <c r="F13" s="433">
        <f t="shared" si="7"/>
        <v>6250</v>
      </c>
      <c r="G13" s="433">
        <f t="shared" si="7"/>
        <v>6250</v>
      </c>
      <c r="H13" s="433">
        <f t="shared" si="7"/>
        <v>6250</v>
      </c>
      <c r="I13" s="433">
        <f t="shared" si="7"/>
        <v>6250</v>
      </c>
      <c r="J13" s="433">
        <f t="shared" si="7"/>
        <v>6250</v>
      </c>
      <c r="K13" s="433">
        <f t="shared" si="7"/>
        <v>6250</v>
      </c>
      <c r="L13" s="433">
        <f t="shared" si="7"/>
        <v>6250</v>
      </c>
      <c r="M13" s="433">
        <f t="shared" si="7"/>
        <v>6250</v>
      </c>
      <c r="N13" s="433">
        <f t="shared" si="7"/>
        <v>6250</v>
      </c>
      <c r="O13" s="433">
        <f t="shared" si="7"/>
        <v>6250</v>
      </c>
      <c r="P13" s="433">
        <f t="shared" si="7"/>
        <v>6250</v>
      </c>
      <c r="Q13" s="433">
        <f t="shared" si="7"/>
        <v>6562.5</v>
      </c>
      <c r="R13" s="433">
        <f t="shared" si="6"/>
        <v>6562.5</v>
      </c>
      <c r="S13" s="433">
        <f t="shared" si="6"/>
        <v>6562.5</v>
      </c>
      <c r="T13" s="433">
        <f t="shared" si="6"/>
        <v>6562.5</v>
      </c>
      <c r="U13" s="433">
        <f t="shared" si="6"/>
        <v>6562.5</v>
      </c>
      <c r="V13" s="433">
        <f t="shared" si="6"/>
        <v>6562.5</v>
      </c>
      <c r="W13" s="433">
        <f t="shared" si="6"/>
        <v>6562.5</v>
      </c>
      <c r="X13" s="433">
        <f t="shared" si="6"/>
        <v>6562.5</v>
      </c>
      <c r="Y13" s="433">
        <f t="shared" si="6"/>
        <v>6562.5</v>
      </c>
      <c r="Z13" s="433">
        <f t="shared" si="6"/>
        <v>6562.5</v>
      </c>
      <c r="AA13" s="433">
        <f t="shared" si="6"/>
        <v>6562.5</v>
      </c>
      <c r="AB13" s="433">
        <f t="shared" si="6"/>
        <v>6562.5</v>
      </c>
      <c r="AC13" s="433">
        <f t="shared" si="6"/>
        <v>6890.625</v>
      </c>
      <c r="AD13" s="433">
        <f t="shared" si="6"/>
        <v>6890.625</v>
      </c>
      <c r="AE13" s="433">
        <f t="shared" si="6"/>
        <v>6890.625</v>
      </c>
      <c r="AF13" s="433">
        <f t="shared" si="6"/>
        <v>6890.625</v>
      </c>
      <c r="AG13" s="433">
        <f t="shared" si="6"/>
        <v>6890.625</v>
      </c>
      <c r="AH13" s="433">
        <f t="shared" si="6"/>
        <v>6890.625</v>
      </c>
      <c r="AI13" s="433">
        <f t="shared" si="6"/>
        <v>6890.625</v>
      </c>
      <c r="AJ13" s="433">
        <f t="shared" si="6"/>
        <v>6890.625</v>
      </c>
      <c r="AK13" s="433">
        <f t="shared" si="6"/>
        <v>6890.625</v>
      </c>
      <c r="AL13" s="433">
        <f t="shared" si="6"/>
        <v>6890.625</v>
      </c>
      <c r="AM13" s="433">
        <f t="shared" si="6"/>
        <v>6890.625</v>
      </c>
      <c r="AN13" s="433">
        <f t="shared" si="6"/>
        <v>6890.625</v>
      </c>
      <c r="AO13" s="433">
        <f t="shared" si="6"/>
        <v>7235.1562500000009</v>
      </c>
      <c r="AP13" s="433">
        <f t="shared" si="6"/>
        <v>7235.1562500000009</v>
      </c>
      <c r="AQ13" s="433">
        <f t="shared" si="6"/>
        <v>7235.1562500000009</v>
      </c>
      <c r="AR13" s="433">
        <f t="shared" si="6"/>
        <v>7235.1562500000009</v>
      </c>
      <c r="AS13" s="433">
        <f t="shared" si="6"/>
        <v>7235.1562500000009</v>
      </c>
      <c r="AT13" s="433">
        <f t="shared" si="6"/>
        <v>7235.1562500000009</v>
      </c>
      <c r="AU13" s="433">
        <f t="shared" si="6"/>
        <v>7235.1562500000009</v>
      </c>
      <c r="AV13" s="433">
        <f t="shared" si="6"/>
        <v>7235.1562500000009</v>
      </c>
      <c r="AW13" s="433">
        <f t="shared" si="6"/>
        <v>7235.1562500000009</v>
      </c>
      <c r="AX13" s="433">
        <f t="shared" si="6"/>
        <v>7235.1562500000009</v>
      </c>
      <c r="AY13" s="433">
        <f t="shared" si="6"/>
        <v>7235.1562500000009</v>
      </c>
      <c r="AZ13" s="433">
        <f t="shared" si="6"/>
        <v>7235.1562500000009</v>
      </c>
      <c r="BA13" s="433">
        <f t="shared" si="6"/>
        <v>7596.9140625</v>
      </c>
      <c r="BB13" s="433">
        <f t="shared" si="6"/>
        <v>7596.9140625</v>
      </c>
      <c r="BC13" s="433">
        <f t="shared" si="6"/>
        <v>7596.9140625</v>
      </c>
      <c r="BD13" s="433">
        <f t="shared" si="6"/>
        <v>7596.9140625</v>
      </c>
      <c r="BE13" s="433">
        <f t="shared" si="6"/>
        <v>7596.9140625</v>
      </c>
      <c r="BF13" s="433">
        <f t="shared" si="6"/>
        <v>7596.9140625</v>
      </c>
      <c r="BG13" s="433">
        <f t="shared" si="6"/>
        <v>7596.9140625</v>
      </c>
      <c r="BH13" s="433">
        <f t="shared" si="6"/>
        <v>7596.9140625</v>
      </c>
      <c r="BI13" s="433">
        <f t="shared" si="6"/>
        <v>7596.9140625</v>
      </c>
      <c r="BJ13" s="433">
        <f t="shared" si="6"/>
        <v>7596.9140625</v>
      </c>
      <c r="BK13" s="433">
        <f t="shared" si="6"/>
        <v>7596.9140625</v>
      </c>
      <c r="BL13" s="434">
        <f t="shared" si="6"/>
        <v>7596.9140625</v>
      </c>
    </row>
    <row r="14" spans="1:65" x14ac:dyDescent="0.2">
      <c r="A14" s="4"/>
      <c r="B14" s="133" t="s">
        <v>62</v>
      </c>
      <c r="C14" s="108">
        <v>50000</v>
      </c>
      <c r="D14" s="283">
        <f t="shared" si="5"/>
        <v>4166.666666666667</v>
      </c>
      <c r="E14" s="433">
        <f t="shared" si="7"/>
        <v>4166.666666666667</v>
      </c>
      <c r="F14" s="433">
        <f t="shared" si="7"/>
        <v>4166.666666666667</v>
      </c>
      <c r="G14" s="433">
        <f t="shared" si="7"/>
        <v>4166.666666666667</v>
      </c>
      <c r="H14" s="433">
        <f t="shared" si="7"/>
        <v>4166.666666666667</v>
      </c>
      <c r="I14" s="433">
        <f t="shared" si="7"/>
        <v>4166.666666666667</v>
      </c>
      <c r="J14" s="433">
        <f t="shared" si="7"/>
        <v>4166.666666666667</v>
      </c>
      <c r="K14" s="433">
        <f t="shared" si="7"/>
        <v>4166.666666666667</v>
      </c>
      <c r="L14" s="433">
        <f t="shared" si="7"/>
        <v>4166.666666666667</v>
      </c>
      <c r="M14" s="433">
        <f t="shared" si="7"/>
        <v>4166.666666666667</v>
      </c>
      <c r="N14" s="433">
        <f t="shared" si="7"/>
        <v>4166.666666666667</v>
      </c>
      <c r="O14" s="433">
        <f t="shared" si="7"/>
        <v>4166.666666666667</v>
      </c>
      <c r="P14" s="433">
        <f t="shared" si="7"/>
        <v>4166.666666666667</v>
      </c>
      <c r="Q14" s="433">
        <f t="shared" si="7"/>
        <v>4375.0000000000009</v>
      </c>
      <c r="R14" s="433">
        <f t="shared" si="6"/>
        <v>4375.0000000000009</v>
      </c>
      <c r="S14" s="433">
        <f t="shared" si="6"/>
        <v>4375.0000000000009</v>
      </c>
      <c r="T14" s="433">
        <f t="shared" si="6"/>
        <v>4375.0000000000009</v>
      </c>
      <c r="U14" s="433">
        <f t="shared" si="6"/>
        <v>4375.0000000000009</v>
      </c>
      <c r="V14" s="433">
        <f t="shared" si="6"/>
        <v>4375.0000000000009</v>
      </c>
      <c r="W14" s="433">
        <f t="shared" si="6"/>
        <v>4375.0000000000009</v>
      </c>
      <c r="X14" s="433">
        <f t="shared" si="6"/>
        <v>4375.0000000000009</v>
      </c>
      <c r="Y14" s="433">
        <f t="shared" si="6"/>
        <v>4375.0000000000009</v>
      </c>
      <c r="Z14" s="433">
        <f t="shared" si="6"/>
        <v>4375.0000000000009</v>
      </c>
      <c r="AA14" s="433">
        <f t="shared" si="6"/>
        <v>4375.0000000000009</v>
      </c>
      <c r="AB14" s="433">
        <f t="shared" si="6"/>
        <v>4375.0000000000009</v>
      </c>
      <c r="AC14" s="433">
        <f t="shared" si="6"/>
        <v>4593.7500000000009</v>
      </c>
      <c r="AD14" s="433">
        <f t="shared" si="6"/>
        <v>4593.7500000000009</v>
      </c>
      <c r="AE14" s="433">
        <f t="shared" si="6"/>
        <v>4593.7500000000009</v>
      </c>
      <c r="AF14" s="433">
        <f t="shared" si="6"/>
        <v>4593.7500000000009</v>
      </c>
      <c r="AG14" s="433">
        <f t="shared" si="6"/>
        <v>4593.7500000000009</v>
      </c>
      <c r="AH14" s="433">
        <f t="shared" si="6"/>
        <v>4593.7500000000009</v>
      </c>
      <c r="AI14" s="433">
        <f t="shared" si="6"/>
        <v>4593.7500000000009</v>
      </c>
      <c r="AJ14" s="433">
        <f t="shared" si="6"/>
        <v>4593.7500000000009</v>
      </c>
      <c r="AK14" s="433">
        <f t="shared" si="6"/>
        <v>4593.7500000000009</v>
      </c>
      <c r="AL14" s="433">
        <f t="shared" si="6"/>
        <v>4593.7500000000009</v>
      </c>
      <c r="AM14" s="433">
        <f t="shared" si="6"/>
        <v>4593.7500000000009</v>
      </c>
      <c r="AN14" s="433">
        <f t="shared" si="6"/>
        <v>4593.7500000000009</v>
      </c>
      <c r="AO14" s="433">
        <f t="shared" si="6"/>
        <v>4823.4375000000009</v>
      </c>
      <c r="AP14" s="433">
        <f t="shared" si="6"/>
        <v>4823.4375000000009</v>
      </c>
      <c r="AQ14" s="433">
        <f t="shared" si="6"/>
        <v>4823.4375000000009</v>
      </c>
      <c r="AR14" s="433">
        <f t="shared" si="6"/>
        <v>4823.4375000000009</v>
      </c>
      <c r="AS14" s="433">
        <f t="shared" si="6"/>
        <v>4823.4375000000009</v>
      </c>
      <c r="AT14" s="433">
        <f t="shared" si="6"/>
        <v>4823.4375000000009</v>
      </c>
      <c r="AU14" s="433">
        <f t="shared" si="6"/>
        <v>4823.4375000000009</v>
      </c>
      <c r="AV14" s="433">
        <f t="shared" si="6"/>
        <v>4823.4375000000009</v>
      </c>
      <c r="AW14" s="433">
        <f t="shared" si="6"/>
        <v>4823.4375000000009</v>
      </c>
      <c r="AX14" s="433">
        <f t="shared" si="6"/>
        <v>4823.4375000000009</v>
      </c>
      <c r="AY14" s="433">
        <f t="shared" si="6"/>
        <v>4823.4375000000009</v>
      </c>
      <c r="AZ14" s="433">
        <f t="shared" si="6"/>
        <v>4823.4375000000009</v>
      </c>
      <c r="BA14" s="433">
        <f t="shared" si="6"/>
        <v>5064.609375</v>
      </c>
      <c r="BB14" s="433">
        <f t="shared" si="6"/>
        <v>5064.609375</v>
      </c>
      <c r="BC14" s="433">
        <f t="shared" si="6"/>
        <v>5064.609375</v>
      </c>
      <c r="BD14" s="433">
        <f t="shared" si="6"/>
        <v>5064.609375</v>
      </c>
      <c r="BE14" s="433">
        <f t="shared" si="6"/>
        <v>5064.609375</v>
      </c>
      <c r="BF14" s="433">
        <f t="shared" si="6"/>
        <v>5064.609375</v>
      </c>
      <c r="BG14" s="433">
        <f t="shared" si="6"/>
        <v>5064.609375</v>
      </c>
      <c r="BH14" s="433">
        <f t="shared" si="6"/>
        <v>5064.609375</v>
      </c>
      <c r="BI14" s="433">
        <f t="shared" si="6"/>
        <v>5064.609375</v>
      </c>
      <c r="BJ14" s="433">
        <f t="shared" si="6"/>
        <v>5064.609375</v>
      </c>
      <c r="BK14" s="433">
        <f t="shared" si="6"/>
        <v>5064.609375</v>
      </c>
      <c r="BL14" s="434">
        <f t="shared" si="6"/>
        <v>5064.609375</v>
      </c>
    </row>
    <row r="15" spans="1:65" x14ac:dyDescent="0.2">
      <c r="A15" s="4"/>
      <c r="B15" s="133" t="s">
        <v>44</v>
      </c>
      <c r="C15" s="108">
        <v>50000</v>
      </c>
      <c r="D15" s="283">
        <f t="shared" si="5"/>
        <v>4166.666666666667</v>
      </c>
      <c r="E15" s="433">
        <f t="shared" si="7"/>
        <v>4166.666666666667</v>
      </c>
      <c r="F15" s="433">
        <f t="shared" si="7"/>
        <v>4166.666666666667</v>
      </c>
      <c r="G15" s="433">
        <f t="shared" si="7"/>
        <v>4166.666666666667</v>
      </c>
      <c r="H15" s="433">
        <f t="shared" si="7"/>
        <v>4166.666666666667</v>
      </c>
      <c r="I15" s="433">
        <f t="shared" si="7"/>
        <v>4166.666666666667</v>
      </c>
      <c r="J15" s="433">
        <f t="shared" si="7"/>
        <v>4166.666666666667</v>
      </c>
      <c r="K15" s="433">
        <f t="shared" si="7"/>
        <v>4166.666666666667</v>
      </c>
      <c r="L15" s="433">
        <f t="shared" si="7"/>
        <v>4166.666666666667</v>
      </c>
      <c r="M15" s="433">
        <f t="shared" si="7"/>
        <v>4166.666666666667</v>
      </c>
      <c r="N15" s="433">
        <f t="shared" si="7"/>
        <v>4166.666666666667</v>
      </c>
      <c r="O15" s="433">
        <f t="shared" si="7"/>
        <v>4166.666666666667</v>
      </c>
      <c r="P15" s="433">
        <f t="shared" si="7"/>
        <v>4166.666666666667</v>
      </c>
      <c r="Q15" s="433">
        <f t="shared" si="7"/>
        <v>4375.0000000000009</v>
      </c>
      <c r="R15" s="433">
        <f t="shared" si="6"/>
        <v>4375.0000000000009</v>
      </c>
      <c r="S15" s="433">
        <f t="shared" si="6"/>
        <v>4375.0000000000009</v>
      </c>
      <c r="T15" s="433">
        <f t="shared" si="6"/>
        <v>4375.0000000000009</v>
      </c>
      <c r="U15" s="433">
        <f t="shared" si="6"/>
        <v>4375.0000000000009</v>
      </c>
      <c r="V15" s="433">
        <f t="shared" si="6"/>
        <v>4375.0000000000009</v>
      </c>
      <c r="W15" s="433">
        <f t="shared" si="6"/>
        <v>4375.0000000000009</v>
      </c>
      <c r="X15" s="433">
        <f t="shared" si="6"/>
        <v>4375.0000000000009</v>
      </c>
      <c r="Y15" s="433">
        <f t="shared" si="6"/>
        <v>4375.0000000000009</v>
      </c>
      <c r="Z15" s="433">
        <f t="shared" si="6"/>
        <v>4375.0000000000009</v>
      </c>
      <c r="AA15" s="433">
        <f t="shared" si="6"/>
        <v>4375.0000000000009</v>
      </c>
      <c r="AB15" s="433">
        <f t="shared" si="6"/>
        <v>4375.0000000000009</v>
      </c>
      <c r="AC15" s="433">
        <f t="shared" ref="R15:BL19" si="8">$D15*(1+AC$7+AC$8)^(AC$3-1)</f>
        <v>4593.7500000000009</v>
      </c>
      <c r="AD15" s="433">
        <f t="shared" si="8"/>
        <v>4593.7500000000009</v>
      </c>
      <c r="AE15" s="433">
        <f t="shared" si="8"/>
        <v>4593.7500000000009</v>
      </c>
      <c r="AF15" s="433">
        <f t="shared" si="8"/>
        <v>4593.7500000000009</v>
      </c>
      <c r="AG15" s="433">
        <f t="shared" si="8"/>
        <v>4593.7500000000009</v>
      </c>
      <c r="AH15" s="433">
        <f t="shared" si="8"/>
        <v>4593.7500000000009</v>
      </c>
      <c r="AI15" s="433">
        <f t="shared" si="8"/>
        <v>4593.7500000000009</v>
      </c>
      <c r="AJ15" s="433">
        <f t="shared" si="8"/>
        <v>4593.7500000000009</v>
      </c>
      <c r="AK15" s="433">
        <f t="shared" si="8"/>
        <v>4593.7500000000009</v>
      </c>
      <c r="AL15" s="433">
        <f t="shared" si="8"/>
        <v>4593.7500000000009</v>
      </c>
      <c r="AM15" s="433">
        <f t="shared" si="8"/>
        <v>4593.7500000000009</v>
      </c>
      <c r="AN15" s="433">
        <f t="shared" si="8"/>
        <v>4593.7500000000009</v>
      </c>
      <c r="AO15" s="433">
        <f t="shared" si="8"/>
        <v>4823.4375000000009</v>
      </c>
      <c r="AP15" s="433">
        <f t="shared" si="8"/>
        <v>4823.4375000000009</v>
      </c>
      <c r="AQ15" s="433">
        <f t="shared" si="8"/>
        <v>4823.4375000000009</v>
      </c>
      <c r="AR15" s="433">
        <f t="shared" si="8"/>
        <v>4823.4375000000009</v>
      </c>
      <c r="AS15" s="433">
        <f t="shared" si="8"/>
        <v>4823.4375000000009</v>
      </c>
      <c r="AT15" s="433">
        <f t="shared" si="8"/>
        <v>4823.4375000000009</v>
      </c>
      <c r="AU15" s="433">
        <f t="shared" si="8"/>
        <v>4823.4375000000009</v>
      </c>
      <c r="AV15" s="433">
        <f t="shared" si="8"/>
        <v>4823.4375000000009</v>
      </c>
      <c r="AW15" s="433">
        <f t="shared" si="8"/>
        <v>4823.4375000000009</v>
      </c>
      <c r="AX15" s="433">
        <f t="shared" si="8"/>
        <v>4823.4375000000009</v>
      </c>
      <c r="AY15" s="433">
        <f t="shared" si="8"/>
        <v>4823.4375000000009</v>
      </c>
      <c r="AZ15" s="433">
        <f t="shared" si="8"/>
        <v>4823.4375000000009</v>
      </c>
      <c r="BA15" s="433">
        <f t="shared" si="8"/>
        <v>5064.609375</v>
      </c>
      <c r="BB15" s="433">
        <f t="shared" si="8"/>
        <v>5064.609375</v>
      </c>
      <c r="BC15" s="433">
        <f t="shared" si="8"/>
        <v>5064.609375</v>
      </c>
      <c r="BD15" s="433">
        <f t="shared" si="8"/>
        <v>5064.609375</v>
      </c>
      <c r="BE15" s="433">
        <f t="shared" si="8"/>
        <v>5064.609375</v>
      </c>
      <c r="BF15" s="433">
        <f t="shared" si="8"/>
        <v>5064.609375</v>
      </c>
      <c r="BG15" s="433">
        <f t="shared" si="8"/>
        <v>5064.609375</v>
      </c>
      <c r="BH15" s="433">
        <f t="shared" si="8"/>
        <v>5064.609375</v>
      </c>
      <c r="BI15" s="433">
        <f t="shared" si="8"/>
        <v>5064.609375</v>
      </c>
      <c r="BJ15" s="433">
        <f t="shared" si="8"/>
        <v>5064.609375</v>
      </c>
      <c r="BK15" s="433">
        <f t="shared" si="8"/>
        <v>5064.609375</v>
      </c>
      <c r="BL15" s="434">
        <f t="shared" si="8"/>
        <v>5064.609375</v>
      </c>
    </row>
    <row r="16" spans="1:65" x14ac:dyDescent="0.2">
      <c r="A16" s="4"/>
      <c r="B16" s="133" t="s">
        <v>72</v>
      </c>
      <c r="C16" s="108">
        <v>25000</v>
      </c>
      <c r="D16" s="283">
        <f t="shared" si="5"/>
        <v>2083.3333333333335</v>
      </c>
      <c r="E16" s="433">
        <f t="shared" si="7"/>
        <v>2083.3333333333335</v>
      </c>
      <c r="F16" s="433">
        <f t="shared" si="7"/>
        <v>2083.3333333333335</v>
      </c>
      <c r="G16" s="433">
        <f t="shared" si="7"/>
        <v>2083.3333333333335</v>
      </c>
      <c r="H16" s="433">
        <f t="shared" si="7"/>
        <v>2083.3333333333335</v>
      </c>
      <c r="I16" s="433">
        <f t="shared" si="7"/>
        <v>2083.3333333333335</v>
      </c>
      <c r="J16" s="433">
        <f t="shared" si="7"/>
        <v>2083.3333333333335</v>
      </c>
      <c r="K16" s="433">
        <f t="shared" si="7"/>
        <v>2083.3333333333335</v>
      </c>
      <c r="L16" s="433">
        <f t="shared" si="7"/>
        <v>2083.3333333333335</v>
      </c>
      <c r="M16" s="433">
        <f t="shared" si="7"/>
        <v>2083.3333333333335</v>
      </c>
      <c r="N16" s="433">
        <f t="shared" si="7"/>
        <v>2083.3333333333335</v>
      </c>
      <c r="O16" s="433">
        <f t="shared" si="7"/>
        <v>2083.3333333333335</v>
      </c>
      <c r="P16" s="433">
        <f t="shared" si="7"/>
        <v>2083.3333333333335</v>
      </c>
      <c r="Q16" s="433">
        <f t="shared" si="7"/>
        <v>2187.5000000000005</v>
      </c>
      <c r="R16" s="433">
        <f t="shared" si="8"/>
        <v>2187.5000000000005</v>
      </c>
      <c r="S16" s="433">
        <f t="shared" si="8"/>
        <v>2187.5000000000005</v>
      </c>
      <c r="T16" s="433">
        <f t="shared" si="8"/>
        <v>2187.5000000000005</v>
      </c>
      <c r="U16" s="433">
        <f t="shared" si="8"/>
        <v>2187.5000000000005</v>
      </c>
      <c r="V16" s="433">
        <f t="shared" si="8"/>
        <v>2187.5000000000005</v>
      </c>
      <c r="W16" s="433">
        <f t="shared" si="8"/>
        <v>2187.5000000000005</v>
      </c>
      <c r="X16" s="433">
        <f t="shared" si="8"/>
        <v>2187.5000000000005</v>
      </c>
      <c r="Y16" s="433">
        <f t="shared" si="8"/>
        <v>2187.5000000000005</v>
      </c>
      <c r="Z16" s="433">
        <f t="shared" si="8"/>
        <v>2187.5000000000005</v>
      </c>
      <c r="AA16" s="433">
        <f t="shared" si="8"/>
        <v>2187.5000000000005</v>
      </c>
      <c r="AB16" s="433">
        <f t="shared" si="8"/>
        <v>2187.5000000000005</v>
      </c>
      <c r="AC16" s="433">
        <f t="shared" si="8"/>
        <v>2296.8750000000005</v>
      </c>
      <c r="AD16" s="433">
        <f t="shared" si="8"/>
        <v>2296.8750000000005</v>
      </c>
      <c r="AE16" s="433">
        <f t="shared" si="8"/>
        <v>2296.8750000000005</v>
      </c>
      <c r="AF16" s="433">
        <f t="shared" si="8"/>
        <v>2296.8750000000005</v>
      </c>
      <c r="AG16" s="433">
        <f t="shared" si="8"/>
        <v>2296.8750000000005</v>
      </c>
      <c r="AH16" s="433">
        <f t="shared" si="8"/>
        <v>2296.8750000000005</v>
      </c>
      <c r="AI16" s="433">
        <f t="shared" si="8"/>
        <v>2296.8750000000005</v>
      </c>
      <c r="AJ16" s="433">
        <f t="shared" si="8"/>
        <v>2296.8750000000005</v>
      </c>
      <c r="AK16" s="433">
        <f t="shared" si="8"/>
        <v>2296.8750000000005</v>
      </c>
      <c r="AL16" s="433">
        <f t="shared" si="8"/>
        <v>2296.8750000000005</v>
      </c>
      <c r="AM16" s="433">
        <f t="shared" si="8"/>
        <v>2296.8750000000005</v>
      </c>
      <c r="AN16" s="433">
        <f t="shared" si="8"/>
        <v>2296.8750000000005</v>
      </c>
      <c r="AO16" s="433">
        <f t="shared" si="8"/>
        <v>2411.7187500000005</v>
      </c>
      <c r="AP16" s="433">
        <f t="shared" si="8"/>
        <v>2411.7187500000005</v>
      </c>
      <c r="AQ16" s="433">
        <f t="shared" si="8"/>
        <v>2411.7187500000005</v>
      </c>
      <c r="AR16" s="433">
        <f t="shared" si="8"/>
        <v>2411.7187500000005</v>
      </c>
      <c r="AS16" s="433">
        <f t="shared" si="8"/>
        <v>2411.7187500000005</v>
      </c>
      <c r="AT16" s="433">
        <f t="shared" si="8"/>
        <v>2411.7187500000005</v>
      </c>
      <c r="AU16" s="433">
        <f t="shared" si="8"/>
        <v>2411.7187500000005</v>
      </c>
      <c r="AV16" s="433">
        <f t="shared" si="8"/>
        <v>2411.7187500000005</v>
      </c>
      <c r="AW16" s="433">
        <f t="shared" si="8"/>
        <v>2411.7187500000005</v>
      </c>
      <c r="AX16" s="433">
        <f t="shared" si="8"/>
        <v>2411.7187500000005</v>
      </c>
      <c r="AY16" s="433">
        <f t="shared" si="8"/>
        <v>2411.7187500000005</v>
      </c>
      <c r="AZ16" s="433">
        <f t="shared" si="8"/>
        <v>2411.7187500000005</v>
      </c>
      <c r="BA16" s="433">
        <f t="shared" si="8"/>
        <v>2532.3046875</v>
      </c>
      <c r="BB16" s="433">
        <f t="shared" si="8"/>
        <v>2532.3046875</v>
      </c>
      <c r="BC16" s="433">
        <f t="shared" si="8"/>
        <v>2532.3046875</v>
      </c>
      <c r="BD16" s="433">
        <f t="shared" si="8"/>
        <v>2532.3046875</v>
      </c>
      <c r="BE16" s="433">
        <f t="shared" si="8"/>
        <v>2532.3046875</v>
      </c>
      <c r="BF16" s="433">
        <f t="shared" si="8"/>
        <v>2532.3046875</v>
      </c>
      <c r="BG16" s="433">
        <f t="shared" si="8"/>
        <v>2532.3046875</v>
      </c>
      <c r="BH16" s="433">
        <f t="shared" si="8"/>
        <v>2532.3046875</v>
      </c>
      <c r="BI16" s="433">
        <f t="shared" si="8"/>
        <v>2532.3046875</v>
      </c>
      <c r="BJ16" s="433">
        <f t="shared" si="8"/>
        <v>2532.3046875</v>
      </c>
      <c r="BK16" s="433">
        <f t="shared" si="8"/>
        <v>2532.3046875</v>
      </c>
      <c r="BL16" s="434">
        <f t="shared" si="8"/>
        <v>2532.3046875</v>
      </c>
    </row>
    <row r="17" spans="1:64" x14ac:dyDescent="0.2">
      <c r="A17" s="4"/>
      <c r="B17" s="133" t="s">
        <v>67</v>
      </c>
      <c r="C17" s="108">
        <v>30000</v>
      </c>
      <c r="D17" s="283">
        <f t="shared" si="5"/>
        <v>2500</v>
      </c>
      <c r="E17" s="433">
        <f t="shared" si="7"/>
        <v>2500</v>
      </c>
      <c r="F17" s="433">
        <f t="shared" si="7"/>
        <v>2500</v>
      </c>
      <c r="G17" s="433">
        <f t="shared" si="7"/>
        <v>2500</v>
      </c>
      <c r="H17" s="433">
        <f t="shared" si="7"/>
        <v>2500</v>
      </c>
      <c r="I17" s="433">
        <f t="shared" si="7"/>
        <v>2500</v>
      </c>
      <c r="J17" s="433">
        <f t="shared" si="7"/>
        <v>2500</v>
      </c>
      <c r="K17" s="433">
        <f t="shared" si="7"/>
        <v>2500</v>
      </c>
      <c r="L17" s="433">
        <f t="shared" si="7"/>
        <v>2500</v>
      </c>
      <c r="M17" s="433">
        <f t="shared" si="7"/>
        <v>2500</v>
      </c>
      <c r="N17" s="433">
        <f t="shared" si="7"/>
        <v>2500</v>
      </c>
      <c r="O17" s="433">
        <f t="shared" si="7"/>
        <v>2500</v>
      </c>
      <c r="P17" s="433">
        <f t="shared" si="7"/>
        <v>2500</v>
      </c>
      <c r="Q17" s="433">
        <f t="shared" si="7"/>
        <v>2625</v>
      </c>
      <c r="R17" s="433">
        <f t="shared" si="8"/>
        <v>2625</v>
      </c>
      <c r="S17" s="433">
        <f t="shared" si="8"/>
        <v>2625</v>
      </c>
      <c r="T17" s="433">
        <f t="shared" si="8"/>
        <v>2625</v>
      </c>
      <c r="U17" s="433">
        <f t="shared" si="8"/>
        <v>2625</v>
      </c>
      <c r="V17" s="433">
        <f t="shared" si="8"/>
        <v>2625</v>
      </c>
      <c r="W17" s="433">
        <f t="shared" si="8"/>
        <v>2625</v>
      </c>
      <c r="X17" s="433">
        <f t="shared" si="8"/>
        <v>2625</v>
      </c>
      <c r="Y17" s="433">
        <f t="shared" si="8"/>
        <v>2625</v>
      </c>
      <c r="Z17" s="433">
        <f t="shared" si="8"/>
        <v>2625</v>
      </c>
      <c r="AA17" s="433">
        <f t="shared" si="8"/>
        <v>2625</v>
      </c>
      <c r="AB17" s="433">
        <f t="shared" si="8"/>
        <v>2625</v>
      </c>
      <c r="AC17" s="433">
        <f t="shared" si="8"/>
        <v>2756.25</v>
      </c>
      <c r="AD17" s="433">
        <f t="shared" si="8"/>
        <v>2756.25</v>
      </c>
      <c r="AE17" s="433">
        <f t="shared" si="8"/>
        <v>2756.25</v>
      </c>
      <c r="AF17" s="433">
        <f t="shared" si="8"/>
        <v>2756.25</v>
      </c>
      <c r="AG17" s="433">
        <f t="shared" si="8"/>
        <v>2756.25</v>
      </c>
      <c r="AH17" s="433">
        <f t="shared" si="8"/>
        <v>2756.25</v>
      </c>
      <c r="AI17" s="433">
        <f t="shared" si="8"/>
        <v>2756.25</v>
      </c>
      <c r="AJ17" s="433">
        <f t="shared" si="8"/>
        <v>2756.25</v>
      </c>
      <c r="AK17" s="433">
        <f t="shared" si="8"/>
        <v>2756.25</v>
      </c>
      <c r="AL17" s="433">
        <f t="shared" si="8"/>
        <v>2756.25</v>
      </c>
      <c r="AM17" s="433">
        <f t="shared" si="8"/>
        <v>2756.25</v>
      </c>
      <c r="AN17" s="433">
        <f t="shared" si="8"/>
        <v>2756.25</v>
      </c>
      <c r="AO17" s="433">
        <f t="shared" si="8"/>
        <v>2894.0625000000005</v>
      </c>
      <c r="AP17" s="433">
        <f t="shared" si="8"/>
        <v>2894.0625000000005</v>
      </c>
      <c r="AQ17" s="433">
        <f t="shared" si="8"/>
        <v>2894.0625000000005</v>
      </c>
      <c r="AR17" s="433">
        <f t="shared" si="8"/>
        <v>2894.0625000000005</v>
      </c>
      <c r="AS17" s="433">
        <f t="shared" si="8"/>
        <v>2894.0625000000005</v>
      </c>
      <c r="AT17" s="433">
        <f t="shared" si="8"/>
        <v>2894.0625000000005</v>
      </c>
      <c r="AU17" s="433">
        <f t="shared" si="8"/>
        <v>2894.0625000000005</v>
      </c>
      <c r="AV17" s="433">
        <f t="shared" si="8"/>
        <v>2894.0625000000005</v>
      </c>
      <c r="AW17" s="433">
        <f t="shared" si="8"/>
        <v>2894.0625000000005</v>
      </c>
      <c r="AX17" s="433">
        <f t="shared" si="8"/>
        <v>2894.0625000000005</v>
      </c>
      <c r="AY17" s="433">
        <f t="shared" si="8"/>
        <v>2894.0625000000005</v>
      </c>
      <c r="AZ17" s="433">
        <f t="shared" si="8"/>
        <v>2894.0625000000005</v>
      </c>
      <c r="BA17" s="433">
        <f t="shared" si="8"/>
        <v>3038.765625</v>
      </c>
      <c r="BB17" s="433">
        <f t="shared" si="8"/>
        <v>3038.765625</v>
      </c>
      <c r="BC17" s="433">
        <f t="shared" si="8"/>
        <v>3038.765625</v>
      </c>
      <c r="BD17" s="433">
        <f t="shared" si="8"/>
        <v>3038.765625</v>
      </c>
      <c r="BE17" s="433">
        <f t="shared" si="8"/>
        <v>3038.765625</v>
      </c>
      <c r="BF17" s="433">
        <f t="shared" si="8"/>
        <v>3038.765625</v>
      </c>
      <c r="BG17" s="433">
        <f t="shared" si="8"/>
        <v>3038.765625</v>
      </c>
      <c r="BH17" s="433">
        <f t="shared" si="8"/>
        <v>3038.765625</v>
      </c>
      <c r="BI17" s="433">
        <f t="shared" si="8"/>
        <v>3038.765625</v>
      </c>
      <c r="BJ17" s="433">
        <f t="shared" si="8"/>
        <v>3038.765625</v>
      </c>
      <c r="BK17" s="433">
        <f t="shared" si="8"/>
        <v>3038.765625</v>
      </c>
      <c r="BL17" s="434">
        <f t="shared" si="8"/>
        <v>3038.765625</v>
      </c>
    </row>
    <row r="18" spans="1:64" x14ac:dyDescent="0.2">
      <c r="A18" s="4"/>
      <c r="B18" s="133" t="s">
        <v>71</v>
      </c>
      <c r="C18" s="108">
        <v>40000</v>
      </c>
      <c r="D18" s="283">
        <f t="shared" si="5"/>
        <v>3333.3333333333335</v>
      </c>
      <c r="E18" s="433">
        <v>0</v>
      </c>
      <c r="F18" s="433">
        <v>0</v>
      </c>
      <c r="G18" s="433">
        <v>0</v>
      </c>
      <c r="H18" s="433">
        <v>0</v>
      </c>
      <c r="I18" s="433">
        <v>0</v>
      </c>
      <c r="J18" s="433">
        <v>0</v>
      </c>
      <c r="K18" s="433">
        <f t="shared" si="7"/>
        <v>3333.3333333333335</v>
      </c>
      <c r="L18" s="433">
        <f t="shared" si="7"/>
        <v>3333.3333333333335</v>
      </c>
      <c r="M18" s="433">
        <f t="shared" si="7"/>
        <v>3333.3333333333335</v>
      </c>
      <c r="N18" s="433">
        <f t="shared" si="7"/>
        <v>3333.3333333333335</v>
      </c>
      <c r="O18" s="433">
        <f t="shared" si="7"/>
        <v>3333.3333333333335</v>
      </c>
      <c r="P18" s="433">
        <f t="shared" si="7"/>
        <v>3333.3333333333335</v>
      </c>
      <c r="Q18" s="433">
        <f t="shared" si="7"/>
        <v>3500.0000000000005</v>
      </c>
      <c r="R18" s="433">
        <f t="shared" si="8"/>
        <v>3500.0000000000005</v>
      </c>
      <c r="S18" s="433">
        <f t="shared" si="8"/>
        <v>3500.0000000000005</v>
      </c>
      <c r="T18" s="433">
        <f t="shared" si="8"/>
        <v>3500.0000000000005</v>
      </c>
      <c r="U18" s="433">
        <f t="shared" si="8"/>
        <v>3500.0000000000005</v>
      </c>
      <c r="V18" s="433">
        <f t="shared" si="8"/>
        <v>3500.0000000000005</v>
      </c>
      <c r="W18" s="433">
        <f t="shared" si="8"/>
        <v>3500.0000000000005</v>
      </c>
      <c r="X18" s="433">
        <f t="shared" si="8"/>
        <v>3500.0000000000005</v>
      </c>
      <c r="Y18" s="433">
        <f t="shared" si="8"/>
        <v>3500.0000000000005</v>
      </c>
      <c r="Z18" s="433">
        <f t="shared" si="8"/>
        <v>3500.0000000000005</v>
      </c>
      <c r="AA18" s="433">
        <f t="shared" si="8"/>
        <v>3500.0000000000005</v>
      </c>
      <c r="AB18" s="433">
        <f t="shared" si="8"/>
        <v>3500.0000000000005</v>
      </c>
      <c r="AC18" s="433">
        <f t="shared" si="8"/>
        <v>3675.0000000000005</v>
      </c>
      <c r="AD18" s="433">
        <f t="shared" si="8"/>
        <v>3675.0000000000005</v>
      </c>
      <c r="AE18" s="433">
        <f t="shared" si="8"/>
        <v>3675.0000000000005</v>
      </c>
      <c r="AF18" s="433">
        <f t="shared" si="8"/>
        <v>3675.0000000000005</v>
      </c>
      <c r="AG18" s="433">
        <f t="shared" si="8"/>
        <v>3675.0000000000005</v>
      </c>
      <c r="AH18" s="433">
        <f t="shared" si="8"/>
        <v>3675.0000000000005</v>
      </c>
      <c r="AI18" s="433">
        <f t="shared" si="8"/>
        <v>3675.0000000000005</v>
      </c>
      <c r="AJ18" s="433">
        <f t="shared" si="8"/>
        <v>3675.0000000000005</v>
      </c>
      <c r="AK18" s="433">
        <f t="shared" si="8"/>
        <v>3675.0000000000005</v>
      </c>
      <c r="AL18" s="433">
        <f t="shared" si="8"/>
        <v>3675.0000000000005</v>
      </c>
      <c r="AM18" s="433">
        <f t="shared" si="8"/>
        <v>3675.0000000000005</v>
      </c>
      <c r="AN18" s="433">
        <f t="shared" si="8"/>
        <v>3675.0000000000005</v>
      </c>
      <c r="AO18" s="433">
        <f t="shared" si="8"/>
        <v>3858.7500000000005</v>
      </c>
      <c r="AP18" s="433">
        <f t="shared" si="8"/>
        <v>3858.7500000000005</v>
      </c>
      <c r="AQ18" s="433">
        <f t="shared" si="8"/>
        <v>3858.7500000000005</v>
      </c>
      <c r="AR18" s="433">
        <f t="shared" si="8"/>
        <v>3858.7500000000005</v>
      </c>
      <c r="AS18" s="433">
        <f t="shared" si="8"/>
        <v>3858.7500000000005</v>
      </c>
      <c r="AT18" s="433">
        <f t="shared" si="8"/>
        <v>3858.7500000000005</v>
      </c>
      <c r="AU18" s="433">
        <f t="shared" si="8"/>
        <v>3858.7500000000005</v>
      </c>
      <c r="AV18" s="433">
        <f t="shared" si="8"/>
        <v>3858.7500000000005</v>
      </c>
      <c r="AW18" s="433">
        <f t="shared" si="8"/>
        <v>3858.7500000000005</v>
      </c>
      <c r="AX18" s="433">
        <f t="shared" si="8"/>
        <v>3858.7500000000005</v>
      </c>
      <c r="AY18" s="433">
        <f t="shared" si="8"/>
        <v>3858.7500000000005</v>
      </c>
      <c r="AZ18" s="433">
        <f t="shared" si="8"/>
        <v>3858.7500000000005</v>
      </c>
      <c r="BA18" s="433">
        <f t="shared" si="8"/>
        <v>4051.6875</v>
      </c>
      <c r="BB18" s="433">
        <f t="shared" si="8"/>
        <v>4051.6875</v>
      </c>
      <c r="BC18" s="433">
        <f t="shared" si="8"/>
        <v>4051.6875</v>
      </c>
      <c r="BD18" s="433">
        <f t="shared" si="8"/>
        <v>4051.6875</v>
      </c>
      <c r="BE18" s="433">
        <f t="shared" si="8"/>
        <v>4051.6875</v>
      </c>
      <c r="BF18" s="433">
        <f t="shared" si="8"/>
        <v>4051.6875</v>
      </c>
      <c r="BG18" s="433">
        <f t="shared" si="8"/>
        <v>4051.6875</v>
      </c>
      <c r="BH18" s="433">
        <f t="shared" si="8"/>
        <v>4051.6875</v>
      </c>
      <c r="BI18" s="433">
        <f t="shared" si="8"/>
        <v>4051.6875</v>
      </c>
      <c r="BJ18" s="433">
        <f t="shared" si="8"/>
        <v>4051.6875</v>
      </c>
      <c r="BK18" s="433">
        <f t="shared" si="8"/>
        <v>4051.6875</v>
      </c>
      <c r="BL18" s="434">
        <f t="shared" si="8"/>
        <v>4051.6875</v>
      </c>
    </row>
    <row r="19" spans="1:64" x14ac:dyDescent="0.2">
      <c r="A19" s="4"/>
      <c r="B19" s="137" t="s">
        <v>71</v>
      </c>
      <c r="C19" s="99">
        <v>40000</v>
      </c>
      <c r="D19" s="284">
        <f t="shared" si="5"/>
        <v>3333.3333333333335</v>
      </c>
      <c r="E19" s="435">
        <v>0</v>
      </c>
      <c r="F19" s="435">
        <v>0</v>
      </c>
      <c r="G19" s="435">
        <v>0</v>
      </c>
      <c r="H19" s="435">
        <v>0</v>
      </c>
      <c r="I19" s="435">
        <v>0</v>
      </c>
      <c r="J19" s="435">
        <v>0</v>
      </c>
      <c r="K19" s="435">
        <f t="shared" si="7"/>
        <v>3333.3333333333335</v>
      </c>
      <c r="L19" s="435">
        <f t="shared" si="7"/>
        <v>3333.3333333333335</v>
      </c>
      <c r="M19" s="435">
        <f t="shared" si="7"/>
        <v>3333.3333333333335</v>
      </c>
      <c r="N19" s="435">
        <f t="shared" si="7"/>
        <v>3333.3333333333335</v>
      </c>
      <c r="O19" s="435">
        <f t="shared" si="7"/>
        <v>3333.3333333333335</v>
      </c>
      <c r="P19" s="435">
        <f t="shared" si="7"/>
        <v>3333.3333333333335</v>
      </c>
      <c r="Q19" s="435">
        <f t="shared" si="7"/>
        <v>3500.0000000000005</v>
      </c>
      <c r="R19" s="435">
        <f t="shared" si="8"/>
        <v>3500.0000000000005</v>
      </c>
      <c r="S19" s="435">
        <f t="shared" si="8"/>
        <v>3500.0000000000005</v>
      </c>
      <c r="T19" s="435">
        <f t="shared" si="8"/>
        <v>3500.0000000000005</v>
      </c>
      <c r="U19" s="435">
        <f t="shared" si="8"/>
        <v>3500.0000000000005</v>
      </c>
      <c r="V19" s="435">
        <f t="shared" si="8"/>
        <v>3500.0000000000005</v>
      </c>
      <c r="W19" s="435">
        <f t="shared" si="8"/>
        <v>3500.0000000000005</v>
      </c>
      <c r="X19" s="435">
        <f t="shared" si="8"/>
        <v>3500.0000000000005</v>
      </c>
      <c r="Y19" s="435">
        <f t="shared" si="8"/>
        <v>3500.0000000000005</v>
      </c>
      <c r="Z19" s="435">
        <f t="shared" si="8"/>
        <v>3500.0000000000005</v>
      </c>
      <c r="AA19" s="435">
        <f t="shared" si="8"/>
        <v>3500.0000000000005</v>
      </c>
      <c r="AB19" s="435">
        <f t="shared" si="8"/>
        <v>3500.0000000000005</v>
      </c>
      <c r="AC19" s="435">
        <f t="shared" si="8"/>
        <v>3675.0000000000005</v>
      </c>
      <c r="AD19" s="435">
        <f t="shared" si="8"/>
        <v>3675.0000000000005</v>
      </c>
      <c r="AE19" s="435">
        <f t="shared" si="8"/>
        <v>3675.0000000000005</v>
      </c>
      <c r="AF19" s="435">
        <f t="shared" si="8"/>
        <v>3675.0000000000005</v>
      </c>
      <c r="AG19" s="435">
        <f t="shared" si="8"/>
        <v>3675.0000000000005</v>
      </c>
      <c r="AH19" s="435">
        <f t="shared" si="8"/>
        <v>3675.0000000000005</v>
      </c>
      <c r="AI19" s="435">
        <f t="shared" si="8"/>
        <v>3675.0000000000005</v>
      </c>
      <c r="AJ19" s="435">
        <f t="shared" si="8"/>
        <v>3675.0000000000005</v>
      </c>
      <c r="AK19" s="435">
        <f t="shared" si="8"/>
        <v>3675.0000000000005</v>
      </c>
      <c r="AL19" s="435">
        <f t="shared" si="8"/>
        <v>3675.0000000000005</v>
      </c>
      <c r="AM19" s="435">
        <f t="shared" si="8"/>
        <v>3675.0000000000005</v>
      </c>
      <c r="AN19" s="435">
        <f t="shared" si="8"/>
        <v>3675.0000000000005</v>
      </c>
      <c r="AO19" s="435">
        <f t="shared" si="8"/>
        <v>3858.7500000000005</v>
      </c>
      <c r="AP19" s="435">
        <f t="shared" si="8"/>
        <v>3858.7500000000005</v>
      </c>
      <c r="AQ19" s="435">
        <f t="shared" si="8"/>
        <v>3858.7500000000005</v>
      </c>
      <c r="AR19" s="435">
        <f t="shared" si="8"/>
        <v>3858.7500000000005</v>
      </c>
      <c r="AS19" s="435">
        <f t="shared" si="8"/>
        <v>3858.7500000000005</v>
      </c>
      <c r="AT19" s="435">
        <f t="shared" si="8"/>
        <v>3858.7500000000005</v>
      </c>
      <c r="AU19" s="435">
        <f t="shared" si="8"/>
        <v>3858.7500000000005</v>
      </c>
      <c r="AV19" s="435">
        <f t="shared" si="8"/>
        <v>3858.7500000000005</v>
      </c>
      <c r="AW19" s="435">
        <f t="shared" si="8"/>
        <v>3858.7500000000005</v>
      </c>
      <c r="AX19" s="435">
        <f t="shared" si="8"/>
        <v>3858.7500000000005</v>
      </c>
      <c r="AY19" s="435">
        <f t="shared" si="8"/>
        <v>3858.7500000000005</v>
      </c>
      <c r="AZ19" s="435">
        <f t="shared" si="8"/>
        <v>3858.7500000000005</v>
      </c>
      <c r="BA19" s="435">
        <f t="shared" si="8"/>
        <v>4051.6875</v>
      </c>
      <c r="BB19" s="435">
        <f t="shared" si="8"/>
        <v>4051.6875</v>
      </c>
      <c r="BC19" s="435">
        <f t="shared" si="8"/>
        <v>4051.6875</v>
      </c>
      <c r="BD19" s="435">
        <f t="shared" si="8"/>
        <v>4051.6875</v>
      </c>
      <c r="BE19" s="435">
        <f t="shared" si="8"/>
        <v>4051.6875</v>
      </c>
      <c r="BF19" s="435">
        <f t="shared" si="8"/>
        <v>4051.6875</v>
      </c>
      <c r="BG19" s="435">
        <f t="shared" si="8"/>
        <v>4051.6875</v>
      </c>
      <c r="BH19" s="435">
        <f t="shared" si="8"/>
        <v>4051.6875</v>
      </c>
      <c r="BI19" s="435">
        <f t="shared" si="8"/>
        <v>4051.6875</v>
      </c>
      <c r="BJ19" s="435">
        <f t="shared" si="8"/>
        <v>4051.6875</v>
      </c>
      <c r="BK19" s="435">
        <f t="shared" si="8"/>
        <v>4051.6875</v>
      </c>
      <c r="BL19" s="436">
        <f t="shared" si="8"/>
        <v>4051.6875</v>
      </c>
    </row>
    <row r="20" spans="1:64" x14ac:dyDescent="0.2">
      <c r="A20" s="4"/>
      <c r="B20" s="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x14ac:dyDescent="0.2">
      <c r="B21" s="9" t="s">
        <v>82</v>
      </c>
      <c r="C21" s="9"/>
      <c r="D21" s="9"/>
      <c r="E21" s="9">
        <f>SUM(E10:E20)</f>
        <v>49583.333333333336</v>
      </c>
      <c r="F21" s="9">
        <f t="shared" ref="F21:BL21" si="9">SUM(F10:F20)</f>
        <v>49583.333333333336</v>
      </c>
      <c r="G21" s="9">
        <f t="shared" si="9"/>
        <v>49583.333333333336</v>
      </c>
      <c r="H21" s="9">
        <f t="shared" si="9"/>
        <v>49583.333333333336</v>
      </c>
      <c r="I21" s="9">
        <f t="shared" si="9"/>
        <v>49583.333333333336</v>
      </c>
      <c r="J21" s="9">
        <f t="shared" si="9"/>
        <v>49583.333333333336</v>
      </c>
      <c r="K21" s="9">
        <f t="shared" si="9"/>
        <v>56250.000000000007</v>
      </c>
      <c r="L21" s="9">
        <f t="shared" si="9"/>
        <v>56250.000000000007</v>
      </c>
      <c r="M21" s="9">
        <f t="shared" si="9"/>
        <v>56250.000000000007</v>
      </c>
      <c r="N21" s="9">
        <f t="shared" si="9"/>
        <v>56250.000000000007</v>
      </c>
      <c r="O21" s="9">
        <f t="shared" si="9"/>
        <v>56250.000000000007</v>
      </c>
      <c r="P21" s="9">
        <f t="shared" si="9"/>
        <v>56250.000000000007</v>
      </c>
      <c r="Q21" s="9">
        <f t="shared" si="9"/>
        <v>59062.5</v>
      </c>
      <c r="R21" s="9">
        <f t="shared" si="9"/>
        <v>59062.5</v>
      </c>
      <c r="S21" s="9">
        <f t="shared" si="9"/>
        <v>59062.5</v>
      </c>
      <c r="T21" s="9">
        <f t="shared" si="9"/>
        <v>59062.5</v>
      </c>
      <c r="U21" s="9">
        <f t="shared" si="9"/>
        <v>59062.5</v>
      </c>
      <c r="V21" s="9">
        <f t="shared" si="9"/>
        <v>59062.5</v>
      </c>
      <c r="W21" s="9">
        <f t="shared" si="9"/>
        <v>59062.5</v>
      </c>
      <c r="X21" s="9">
        <f t="shared" si="9"/>
        <v>59062.5</v>
      </c>
      <c r="Y21" s="9">
        <f t="shared" si="9"/>
        <v>59062.5</v>
      </c>
      <c r="Z21" s="9">
        <f t="shared" si="9"/>
        <v>59062.5</v>
      </c>
      <c r="AA21" s="9">
        <f t="shared" si="9"/>
        <v>59062.5</v>
      </c>
      <c r="AB21" s="9">
        <f t="shared" si="9"/>
        <v>59062.5</v>
      </c>
      <c r="AC21" s="9">
        <f t="shared" si="9"/>
        <v>62015.625</v>
      </c>
      <c r="AD21" s="9">
        <f t="shared" si="9"/>
        <v>62015.625</v>
      </c>
      <c r="AE21" s="9">
        <f t="shared" si="9"/>
        <v>62015.625</v>
      </c>
      <c r="AF21" s="9">
        <f t="shared" si="9"/>
        <v>62015.625</v>
      </c>
      <c r="AG21" s="9">
        <f t="shared" si="9"/>
        <v>62015.625</v>
      </c>
      <c r="AH21" s="9">
        <f t="shared" si="9"/>
        <v>62015.625</v>
      </c>
      <c r="AI21" s="9">
        <f t="shared" si="9"/>
        <v>62015.625</v>
      </c>
      <c r="AJ21" s="9">
        <f t="shared" si="9"/>
        <v>62015.625</v>
      </c>
      <c r="AK21" s="9">
        <f t="shared" si="9"/>
        <v>62015.625</v>
      </c>
      <c r="AL21" s="9">
        <f t="shared" si="9"/>
        <v>62015.625</v>
      </c>
      <c r="AM21" s="9">
        <f t="shared" si="9"/>
        <v>62015.625</v>
      </c>
      <c r="AN21" s="9">
        <f t="shared" si="9"/>
        <v>62015.625</v>
      </c>
      <c r="AO21" s="9">
        <f t="shared" si="9"/>
        <v>65116.40625</v>
      </c>
      <c r="AP21" s="9">
        <f t="shared" si="9"/>
        <v>65116.40625</v>
      </c>
      <c r="AQ21" s="9">
        <f t="shared" si="9"/>
        <v>65116.40625</v>
      </c>
      <c r="AR21" s="9">
        <f t="shared" si="9"/>
        <v>65116.40625</v>
      </c>
      <c r="AS21" s="9">
        <f t="shared" si="9"/>
        <v>65116.40625</v>
      </c>
      <c r="AT21" s="9">
        <f t="shared" si="9"/>
        <v>65116.40625</v>
      </c>
      <c r="AU21" s="9">
        <f t="shared" si="9"/>
        <v>65116.40625</v>
      </c>
      <c r="AV21" s="9">
        <f t="shared" si="9"/>
        <v>65116.40625</v>
      </c>
      <c r="AW21" s="9">
        <f t="shared" si="9"/>
        <v>65116.40625</v>
      </c>
      <c r="AX21" s="9">
        <f t="shared" si="9"/>
        <v>65116.40625</v>
      </c>
      <c r="AY21" s="9">
        <f t="shared" si="9"/>
        <v>65116.40625</v>
      </c>
      <c r="AZ21" s="9">
        <f t="shared" si="9"/>
        <v>65116.40625</v>
      </c>
      <c r="BA21" s="9">
        <f t="shared" si="9"/>
        <v>68372.2265625</v>
      </c>
      <c r="BB21" s="9">
        <f t="shared" si="9"/>
        <v>68372.2265625</v>
      </c>
      <c r="BC21" s="9">
        <f t="shared" si="9"/>
        <v>68372.2265625</v>
      </c>
      <c r="BD21" s="9">
        <f t="shared" si="9"/>
        <v>68372.2265625</v>
      </c>
      <c r="BE21" s="9">
        <f t="shared" si="9"/>
        <v>68372.2265625</v>
      </c>
      <c r="BF21" s="9">
        <f t="shared" si="9"/>
        <v>68372.2265625</v>
      </c>
      <c r="BG21" s="9">
        <f t="shared" si="9"/>
        <v>68372.2265625</v>
      </c>
      <c r="BH21" s="9">
        <f t="shared" si="9"/>
        <v>68372.2265625</v>
      </c>
      <c r="BI21" s="9">
        <f t="shared" si="9"/>
        <v>68372.2265625</v>
      </c>
      <c r="BJ21" s="9">
        <f t="shared" si="9"/>
        <v>68372.2265625</v>
      </c>
      <c r="BK21" s="9">
        <f t="shared" si="9"/>
        <v>68372.2265625</v>
      </c>
      <c r="BL21" s="9">
        <f t="shared" si="9"/>
        <v>68372.2265625</v>
      </c>
    </row>
    <row r="23" spans="1:64" x14ac:dyDescent="0.2">
      <c r="B23" s="129" t="s">
        <v>36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2"/>
    </row>
    <row r="24" spans="1:64" x14ac:dyDescent="0.2">
      <c r="B24" s="133" t="s">
        <v>32</v>
      </c>
      <c r="C24" s="143">
        <f>PersonnelCosts!C49</f>
        <v>0</v>
      </c>
      <c r="D24" s="144"/>
      <c r="E24" s="145">
        <f t="shared" ref="E24:E30" si="10">$C24*E$21</f>
        <v>0</v>
      </c>
      <c r="F24" s="145">
        <f t="shared" ref="F24:BL28" si="11">$C24*F$21</f>
        <v>0</v>
      </c>
      <c r="G24" s="145">
        <f t="shared" si="11"/>
        <v>0</v>
      </c>
      <c r="H24" s="145">
        <f t="shared" si="11"/>
        <v>0</v>
      </c>
      <c r="I24" s="145">
        <f t="shared" si="11"/>
        <v>0</v>
      </c>
      <c r="J24" s="145">
        <f t="shared" si="11"/>
        <v>0</v>
      </c>
      <c r="K24" s="145">
        <f t="shared" si="11"/>
        <v>0</v>
      </c>
      <c r="L24" s="145">
        <f t="shared" si="11"/>
        <v>0</v>
      </c>
      <c r="M24" s="145">
        <f t="shared" si="11"/>
        <v>0</v>
      </c>
      <c r="N24" s="145">
        <f t="shared" si="11"/>
        <v>0</v>
      </c>
      <c r="O24" s="145">
        <f t="shared" si="11"/>
        <v>0</v>
      </c>
      <c r="P24" s="145">
        <f t="shared" si="11"/>
        <v>0</v>
      </c>
      <c r="Q24" s="145">
        <f t="shared" si="11"/>
        <v>0</v>
      </c>
      <c r="R24" s="145">
        <f t="shared" si="11"/>
        <v>0</v>
      </c>
      <c r="S24" s="145">
        <f t="shared" si="11"/>
        <v>0</v>
      </c>
      <c r="T24" s="145">
        <f t="shared" si="11"/>
        <v>0</v>
      </c>
      <c r="U24" s="145">
        <f t="shared" si="11"/>
        <v>0</v>
      </c>
      <c r="V24" s="145">
        <f t="shared" si="11"/>
        <v>0</v>
      </c>
      <c r="W24" s="145">
        <f t="shared" si="11"/>
        <v>0</v>
      </c>
      <c r="X24" s="145">
        <f t="shared" si="11"/>
        <v>0</v>
      </c>
      <c r="Y24" s="145">
        <f t="shared" si="11"/>
        <v>0</v>
      </c>
      <c r="Z24" s="145">
        <f t="shared" si="11"/>
        <v>0</v>
      </c>
      <c r="AA24" s="145">
        <f t="shared" si="11"/>
        <v>0</v>
      </c>
      <c r="AB24" s="145">
        <f t="shared" si="11"/>
        <v>0</v>
      </c>
      <c r="AC24" s="145">
        <f t="shared" si="11"/>
        <v>0</v>
      </c>
      <c r="AD24" s="145">
        <f t="shared" si="11"/>
        <v>0</v>
      </c>
      <c r="AE24" s="145">
        <f t="shared" si="11"/>
        <v>0</v>
      </c>
      <c r="AF24" s="145">
        <f t="shared" si="11"/>
        <v>0</v>
      </c>
      <c r="AG24" s="145">
        <f t="shared" si="11"/>
        <v>0</v>
      </c>
      <c r="AH24" s="145">
        <f t="shared" si="11"/>
        <v>0</v>
      </c>
      <c r="AI24" s="145">
        <f t="shared" si="11"/>
        <v>0</v>
      </c>
      <c r="AJ24" s="145">
        <f t="shared" si="11"/>
        <v>0</v>
      </c>
      <c r="AK24" s="145">
        <f t="shared" si="11"/>
        <v>0</v>
      </c>
      <c r="AL24" s="145">
        <f t="shared" si="11"/>
        <v>0</v>
      </c>
      <c r="AM24" s="145">
        <f t="shared" si="11"/>
        <v>0</v>
      </c>
      <c r="AN24" s="145">
        <f t="shared" si="11"/>
        <v>0</v>
      </c>
      <c r="AO24" s="145">
        <f t="shared" si="11"/>
        <v>0</v>
      </c>
      <c r="AP24" s="145">
        <f t="shared" si="11"/>
        <v>0</v>
      </c>
      <c r="AQ24" s="145">
        <f t="shared" si="11"/>
        <v>0</v>
      </c>
      <c r="AR24" s="145">
        <f t="shared" si="11"/>
        <v>0</v>
      </c>
      <c r="AS24" s="145">
        <f t="shared" si="11"/>
        <v>0</v>
      </c>
      <c r="AT24" s="145">
        <f t="shared" si="11"/>
        <v>0</v>
      </c>
      <c r="AU24" s="145">
        <f t="shared" si="11"/>
        <v>0</v>
      </c>
      <c r="AV24" s="145">
        <f t="shared" si="11"/>
        <v>0</v>
      </c>
      <c r="AW24" s="145">
        <f t="shared" si="11"/>
        <v>0</v>
      </c>
      <c r="AX24" s="145">
        <f t="shared" si="11"/>
        <v>0</v>
      </c>
      <c r="AY24" s="145">
        <f t="shared" si="11"/>
        <v>0</v>
      </c>
      <c r="AZ24" s="145">
        <f t="shared" si="11"/>
        <v>0</v>
      </c>
      <c r="BA24" s="145">
        <f t="shared" si="11"/>
        <v>0</v>
      </c>
      <c r="BB24" s="145">
        <f t="shared" si="11"/>
        <v>0</v>
      </c>
      <c r="BC24" s="145">
        <f t="shared" si="11"/>
        <v>0</v>
      </c>
      <c r="BD24" s="145">
        <f t="shared" si="11"/>
        <v>0</v>
      </c>
      <c r="BE24" s="145">
        <f t="shared" si="11"/>
        <v>0</v>
      </c>
      <c r="BF24" s="145">
        <f t="shared" si="11"/>
        <v>0</v>
      </c>
      <c r="BG24" s="145">
        <f t="shared" si="11"/>
        <v>0</v>
      </c>
      <c r="BH24" s="145">
        <f t="shared" si="11"/>
        <v>0</v>
      </c>
      <c r="BI24" s="145">
        <f t="shared" si="11"/>
        <v>0</v>
      </c>
      <c r="BJ24" s="145">
        <f t="shared" si="11"/>
        <v>0</v>
      </c>
      <c r="BK24" s="145">
        <f t="shared" si="11"/>
        <v>0</v>
      </c>
      <c r="BL24" s="146">
        <f t="shared" si="11"/>
        <v>0</v>
      </c>
    </row>
    <row r="25" spans="1:64" x14ac:dyDescent="0.2">
      <c r="B25" s="133" t="s">
        <v>38</v>
      </c>
      <c r="C25" s="143">
        <f>PersonnelCosts!C50</f>
        <v>0.12859999999999999</v>
      </c>
      <c r="D25" s="144"/>
      <c r="E25" s="145">
        <f>$C25*E$21</f>
        <v>6376.416666666667</v>
      </c>
      <c r="F25" s="145">
        <f t="shared" ref="F25:T25" si="12">$C25*F$21</f>
        <v>6376.416666666667</v>
      </c>
      <c r="G25" s="145">
        <f t="shared" si="12"/>
        <v>6376.416666666667</v>
      </c>
      <c r="H25" s="145">
        <f t="shared" si="12"/>
        <v>6376.416666666667</v>
      </c>
      <c r="I25" s="145">
        <f t="shared" si="12"/>
        <v>6376.416666666667</v>
      </c>
      <c r="J25" s="145">
        <f t="shared" si="12"/>
        <v>6376.416666666667</v>
      </c>
      <c r="K25" s="145">
        <f>$C25*K$21</f>
        <v>7233.7500000000009</v>
      </c>
      <c r="L25" s="145">
        <f t="shared" si="12"/>
        <v>7233.7500000000009</v>
      </c>
      <c r="M25" s="145">
        <f>$C25*M$21</f>
        <v>7233.7500000000009</v>
      </c>
      <c r="N25" s="145">
        <f t="shared" si="12"/>
        <v>7233.7500000000009</v>
      </c>
      <c r="O25" s="145">
        <f t="shared" si="12"/>
        <v>7233.7500000000009</v>
      </c>
      <c r="P25" s="145">
        <f t="shared" si="12"/>
        <v>7233.7500000000009</v>
      </c>
      <c r="Q25" s="145">
        <f t="shared" si="12"/>
        <v>7595.4374999999991</v>
      </c>
      <c r="R25" s="145">
        <f t="shared" si="12"/>
        <v>7595.4374999999991</v>
      </c>
      <c r="S25" s="145">
        <f t="shared" si="12"/>
        <v>7595.4374999999991</v>
      </c>
      <c r="T25" s="145">
        <f t="shared" si="12"/>
        <v>7595.4374999999991</v>
      </c>
      <c r="U25" s="145">
        <f t="shared" si="11"/>
        <v>7595.4374999999991</v>
      </c>
      <c r="V25" s="145">
        <f t="shared" si="11"/>
        <v>7595.4374999999991</v>
      </c>
      <c r="W25" s="145">
        <f t="shared" si="11"/>
        <v>7595.4374999999991</v>
      </c>
      <c r="X25" s="145">
        <f t="shared" si="11"/>
        <v>7595.4374999999991</v>
      </c>
      <c r="Y25" s="145">
        <f t="shared" si="11"/>
        <v>7595.4374999999991</v>
      </c>
      <c r="Z25" s="145">
        <f t="shared" si="11"/>
        <v>7595.4374999999991</v>
      </c>
      <c r="AA25" s="145">
        <f t="shared" si="11"/>
        <v>7595.4374999999991</v>
      </c>
      <c r="AB25" s="145">
        <f t="shared" si="11"/>
        <v>7595.4374999999991</v>
      </c>
      <c r="AC25" s="145">
        <f t="shared" si="11"/>
        <v>7975.2093749999995</v>
      </c>
      <c r="AD25" s="145">
        <f t="shared" si="11"/>
        <v>7975.2093749999995</v>
      </c>
      <c r="AE25" s="145">
        <f t="shared" si="11"/>
        <v>7975.2093749999995</v>
      </c>
      <c r="AF25" s="145">
        <f t="shared" si="11"/>
        <v>7975.2093749999995</v>
      </c>
      <c r="AG25" s="145">
        <f t="shared" si="11"/>
        <v>7975.2093749999995</v>
      </c>
      <c r="AH25" s="145">
        <f t="shared" si="11"/>
        <v>7975.2093749999995</v>
      </c>
      <c r="AI25" s="145">
        <f t="shared" si="11"/>
        <v>7975.2093749999995</v>
      </c>
      <c r="AJ25" s="145">
        <f t="shared" si="11"/>
        <v>7975.2093749999995</v>
      </c>
      <c r="AK25" s="145">
        <f t="shared" si="11"/>
        <v>7975.2093749999995</v>
      </c>
      <c r="AL25" s="145">
        <f t="shared" si="11"/>
        <v>7975.2093749999995</v>
      </c>
      <c r="AM25" s="145">
        <f t="shared" si="11"/>
        <v>7975.2093749999995</v>
      </c>
      <c r="AN25" s="145">
        <f t="shared" si="11"/>
        <v>7975.2093749999995</v>
      </c>
      <c r="AO25" s="145">
        <f t="shared" si="11"/>
        <v>8373.9698437499992</v>
      </c>
      <c r="AP25" s="145">
        <f t="shared" si="11"/>
        <v>8373.9698437499992</v>
      </c>
      <c r="AQ25" s="145">
        <f t="shared" si="11"/>
        <v>8373.9698437499992</v>
      </c>
      <c r="AR25" s="145">
        <f t="shared" si="11"/>
        <v>8373.9698437499992</v>
      </c>
      <c r="AS25" s="145">
        <f t="shared" si="11"/>
        <v>8373.9698437499992</v>
      </c>
      <c r="AT25" s="145">
        <f t="shared" si="11"/>
        <v>8373.9698437499992</v>
      </c>
      <c r="AU25" s="145">
        <f t="shared" si="11"/>
        <v>8373.9698437499992</v>
      </c>
      <c r="AV25" s="145">
        <f t="shared" si="11"/>
        <v>8373.9698437499992</v>
      </c>
      <c r="AW25" s="145">
        <f t="shared" si="11"/>
        <v>8373.9698437499992</v>
      </c>
      <c r="AX25" s="145">
        <f t="shared" si="11"/>
        <v>8373.9698437499992</v>
      </c>
      <c r="AY25" s="145">
        <f t="shared" si="11"/>
        <v>8373.9698437499992</v>
      </c>
      <c r="AZ25" s="145">
        <f t="shared" si="11"/>
        <v>8373.9698437499992</v>
      </c>
      <c r="BA25" s="145">
        <f t="shared" si="11"/>
        <v>8792.6683359375002</v>
      </c>
      <c r="BB25" s="145">
        <f t="shared" si="11"/>
        <v>8792.6683359375002</v>
      </c>
      <c r="BC25" s="145">
        <f t="shared" si="11"/>
        <v>8792.6683359375002</v>
      </c>
      <c r="BD25" s="145">
        <f t="shared" si="11"/>
        <v>8792.6683359375002</v>
      </c>
      <c r="BE25" s="145">
        <f t="shared" si="11"/>
        <v>8792.6683359375002</v>
      </c>
      <c r="BF25" s="145">
        <f t="shared" si="11"/>
        <v>8792.6683359375002</v>
      </c>
      <c r="BG25" s="145">
        <f t="shared" si="11"/>
        <v>8792.6683359375002</v>
      </c>
      <c r="BH25" s="145">
        <f t="shared" si="11"/>
        <v>8792.6683359375002</v>
      </c>
      <c r="BI25" s="145">
        <f t="shared" si="11"/>
        <v>8792.6683359375002</v>
      </c>
      <c r="BJ25" s="145">
        <f t="shared" si="11"/>
        <v>8792.6683359375002</v>
      </c>
      <c r="BK25" s="145">
        <f t="shared" si="11"/>
        <v>8792.6683359375002</v>
      </c>
      <c r="BL25" s="146">
        <f t="shared" si="11"/>
        <v>8792.6683359375002</v>
      </c>
    </row>
    <row r="26" spans="1:64" x14ac:dyDescent="0.2">
      <c r="B26" s="133" t="s">
        <v>33</v>
      </c>
      <c r="C26" s="143">
        <f>PersonnelCosts!C51</f>
        <v>0.1</v>
      </c>
      <c r="D26" s="144"/>
      <c r="E26" s="145">
        <f>$C26*(E$21-E17)</f>
        <v>4708.3333333333339</v>
      </c>
      <c r="F26" s="145">
        <f t="shared" ref="F26:BK26" si="13">$C26*(F$21-F17)</f>
        <v>4708.3333333333339</v>
      </c>
      <c r="G26" s="145">
        <f t="shared" si="13"/>
        <v>4708.3333333333339</v>
      </c>
      <c r="H26" s="145">
        <f t="shared" si="13"/>
        <v>4708.3333333333339</v>
      </c>
      <c r="I26" s="145">
        <f t="shared" si="13"/>
        <v>4708.3333333333339</v>
      </c>
      <c r="J26" s="145">
        <f t="shared" si="13"/>
        <v>4708.3333333333339</v>
      </c>
      <c r="K26" s="145">
        <f t="shared" si="13"/>
        <v>5375.0000000000009</v>
      </c>
      <c r="L26" s="145">
        <f t="shared" si="13"/>
        <v>5375.0000000000009</v>
      </c>
      <c r="M26" s="145">
        <f t="shared" si="13"/>
        <v>5375.0000000000009</v>
      </c>
      <c r="N26" s="145">
        <f t="shared" si="13"/>
        <v>5375.0000000000009</v>
      </c>
      <c r="O26" s="145">
        <f t="shared" si="13"/>
        <v>5375.0000000000009</v>
      </c>
      <c r="P26" s="145">
        <f t="shared" si="13"/>
        <v>5375.0000000000009</v>
      </c>
      <c r="Q26" s="145">
        <f t="shared" si="13"/>
        <v>5643.75</v>
      </c>
      <c r="R26" s="145">
        <f t="shared" si="13"/>
        <v>5643.75</v>
      </c>
      <c r="S26" s="145">
        <f t="shared" si="13"/>
        <v>5643.75</v>
      </c>
      <c r="T26" s="145">
        <f t="shared" si="13"/>
        <v>5643.75</v>
      </c>
      <c r="U26" s="145">
        <f t="shared" si="13"/>
        <v>5643.75</v>
      </c>
      <c r="V26" s="145">
        <f t="shared" si="13"/>
        <v>5643.75</v>
      </c>
      <c r="W26" s="145">
        <f t="shared" si="13"/>
        <v>5643.75</v>
      </c>
      <c r="X26" s="145">
        <f t="shared" si="13"/>
        <v>5643.75</v>
      </c>
      <c r="Y26" s="145">
        <f t="shared" si="13"/>
        <v>5643.75</v>
      </c>
      <c r="Z26" s="145">
        <f t="shared" si="13"/>
        <v>5643.75</v>
      </c>
      <c r="AA26" s="145">
        <f t="shared" si="13"/>
        <v>5643.75</v>
      </c>
      <c r="AB26" s="145">
        <f t="shared" si="13"/>
        <v>5643.75</v>
      </c>
      <c r="AC26" s="145">
        <f t="shared" si="13"/>
        <v>5925.9375</v>
      </c>
      <c r="AD26" s="145">
        <f t="shared" si="13"/>
        <v>5925.9375</v>
      </c>
      <c r="AE26" s="145">
        <f t="shared" si="13"/>
        <v>5925.9375</v>
      </c>
      <c r="AF26" s="145">
        <f t="shared" si="13"/>
        <v>5925.9375</v>
      </c>
      <c r="AG26" s="145">
        <f t="shared" si="13"/>
        <v>5925.9375</v>
      </c>
      <c r="AH26" s="145">
        <f t="shared" si="13"/>
        <v>5925.9375</v>
      </c>
      <c r="AI26" s="145">
        <f t="shared" si="13"/>
        <v>5925.9375</v>
      </c>
      <c r="AJ26" s="145">
        <f t="shared" si="13"/>
        <v>5925.9375</v>
      </c>
      <c r="AK26" s="145">
        <f t="shared" si="13"/>
        <v>5925.9375</v>
      </c>
      <c r="AL26" s="145">
        <f t="shared" si="13"/>
        <v>5925.9375</v>
      </c>
      <c r="AM26" s="145">
        <f t="shared" si="13"/>
        <v>5925.9375</v>
      </c>
      <c r="AN26" s="145">
        <f t="shared" si="13"/>
        <v>5925.9375</v>
      </c>
      <c r="AO26" s="145">
        <f t="shared" si="13"/>
        <v>6222.234375</v>
      </c>
      <c r="AP26" s="145">
        <f t="shared" si="13"/>
        <v>6222.234375</v>
      </c>
      <c r="AQ26" s="145">
        <f t="shared" si="13"/>
        <v>6222.234375</v>
      </c>
      <c r="AR26" s="145">
        <f t="shared" si="13"/>
        <v>6222.234375</v>
      </c>
      <c r="AS26" s="145">
        <f t="shared" si="13"/>
        <v>6222.234375</v>
      </c>
      <c r="AT26" s="145">
        <f t="shared" si="13"/>
        <v>6222.234375</v>
      </c>
      <c r="AU26" s="145">
        <f t="shared" si="13"/>
        <v>6222.234375</v>
      </c>
      <c r="AV26" s="145">
        <f t="shared" si="13"/>
        <v>6222.234375</v>
      </c>
      <c r="AW26" s="145">
        <f t="shared" si="13"/>
        <v>6222.234375</v>
      </c>
      <c r="AX26" s="145">
        <f t="shared" si="13"/>
        <v>6222.234375</v>
      </c>
      <c r="AY26" s="145">
        <f t="shared" si="13"/>
        <v>6222.234375</v>
      </c>
      <c r="AZ26" s="145">
        <f t="shared" si="13"/>
        <v>6222.234375</v>
      </c>
      <c r="BA26" s="145">
        <f t="shared" si="13"/>
        <v>6533.3460937500004</v>
      </c>
      <c r="BB26" s="145">
        <f t="shared" si="13"/>
        <v>6533.3460937500004</v>
      </c>
      <c r="BC26" s="145">
        <f t="shared" si="13"/>
        <v>6533.3460937500004</v>
      </c>
      <c r="BD26" s="145">
        <f t="shared" si="13"/>
        <v>6533.3460937500004</v>
      </c>
      <c r="BE26" s="145">
        <f t="shared" si="13"/>
        <v>6533.3460937500004</v>
      </c>
      <c r="BF26" s="145">
        <f t="shared" si="13"/>
        <v>6533.3460937500004</v>
      </c>
      <c r="BG26" s="145">
        <f t="shared" si="13"/>
        <v>6533.3460937500004</v>
      </c>
      <c r="BH26" s="145">
        <f t="shared" si="13"/>
        <v>6533.3460937500004</v>
      </c>
      <c r="BI26" s="145">
        <f t="shared" si="13"/>
        <v>6533.3460937500004</v>
      </c>
      <c r="BJ26" s="145">
        <f t="shared" si="13"/>
        <v>6533.3460937500004</v>
      </c>
      <c r="BK26" s="145">
        <f t="shared" si="13"/>
        <v>6533.3460937500004</v>
      </c>
      <c r="BL26" s="145">
        <f>$C26*(BL$21-BL17)</f>
        <v>6533.3460937500004</v>
      </c>
    </row>
    <row r="27" spans="1:64" x14ac:dyDescent="0.2">
      <c r="B27" s="133" t="s">
        <v>75</v>
      </c>
      <c r="C27" s="143">
        <f>PersonnelCosts!C52</f>
        <v>0.04</v>
      </c>
      <c r="D27" s="144"/>
      <c r="E27" s="145">
        <f>$C27*E$21</f>
        <v>1983.3333333333335</v>
      </c>
      <c r="F27" s="145">
        <f t="shared" si="11"/>
        <v>1983.3333333333335</v>
      </c>
      <c r="G27" s="145">
        <f t="shared" si="11"/>
        <v>1983.3333333333335</v>
      </c>
      <c r="H27" s="145">
        <f t="shared" si="11"/>
        <v>1983.3333333333335</v>
      </c>
      <c r="I27" s="145">
        <f t="shared" si="11"/>
        <v>1983.3333333333335</v>
      </c>
      <c r="J27" s="145">
        <f t="shared" si="11"/>
        <v>1983.3333333333335</v>
      </c>
      <c r="K27" s="145">
        <f t="shared" si="11"/>
        <v>2250.0000000000005</v>
      </c>
      <c r="L27" s="145">
        <f t="shared" si="11"/>
        <v>2250.0000000000005</v>
      </c>
      <c r="M27" s="145">
        <f t="shared" si="11"/>
        <v>2250.0000000000005</v>
      </c>
      <c r="N27" s="145">
        <f t="shared" si="11"/>
        <v>2250.0000000000005</v>
      </c>
      <c r="O27" s="145">
        <f t="shared" si="11"/>
        <v>2250.0000000000005</v>
      </c>
      <c r="P27" s="145">
        <f t="shared" si="11"/>
        <v>2250.0000000000005</v>
      </c>
      <c r="Q27" s="145">
        <f t="shared" si="11"/>
        <v>2362.5</v>
      </c>
      <c r="R27" s="145">
        <f t="shared" si="11"/>
        <v>2362.5</v>
      </c>
      <c r="S27" s="145">
        <f t="shared" si="11"/>
        <v>2362.5</v>
      </c>
      <c r="T27" s="145">
        <f t="shared" si="11"/>
        <v>2362.5</v>
      </c>
      <c r="U27" s="145">
        <f t="shared" si="11"/>
        <v>2362.5</v>
      </c>
      <c r="V27" s="145">
        <f t="shared" si="11"/>
        <v>2362.5</v>
      </c>
      <c r="W27" s="145">
        <f t="shared" si="11"/>
        <v>2362.5</v>
      </c>
      <c r="X27" s="145">
        <f t="shared" si="11"/>
        <v>2362.5</v>
      </c>
      <c r="Y27" s="145">
        <f t="shared" si="11"/>
        <v>2362.5</v>
      </c>
      <c r="Z27" s="145">
        <f t="shared" si="11"/>
        <v>2362.5</v>
      </c>
      <c r="AA27" s="145">
        <f t="shared" si="11"/>
        <v>2362.5</v>
      </c>
      <c r="AB27" s="145">
        <f t="shared" si="11"/>
        <v>2362.5</v>
      </c>
      <c r="AC27" s="145">
        <f t="shared" si="11"/>
        <v>2480.625</v>
      </c>
      <c r="AD27" s="145">
        <f t="shared" si="11"/>
        <v>2480.625</v>
      </c>
      <c r="AE27" s="145">
        <f t="shared" si="11"/>
        <v>2480.625</v>
      </c>
      <c r="AF27" s="145">
        <f t="shared" si="11"/>
        <v>2480.625</v>
      </c>
      <c r="AG27" s="145">
        <f t="shared" si="11"/>
        <v>2480.625</v>
      </c>
      <c r="AH27" s="145">
        <f t="shared" si="11"/>
        <v>2480.625</v>
      </c>
      <c r="AI27" s="145">
        <f t="shared" si="11"/>
        <v>2480.625</v>
      </c>
      <c r="AJ27" s="145">
        <f t="shared" si="11"/>
        <v>2480.625</v>
      </c>
      <c r="AK27" s="145">
        <f t="shared" si="11"/>
        <v>2480.625</v>
      </c>
      <c r="AL27" s="145">
        <f t="shared" si="11"/>
        <v>2480.625</v>
      </c>
      <c r="AM27" s="145">
        <f t="shared" si="11"/>
        <v>2480.625</v>
      </c>
      <c r="AN27" s="145">
        <f t="shared" si="11"/>
        <v>2480.625</v>
      </c>
      <c r="AO27" s="145">
        <f t="shared" si="11"/>
        <v>2604.65625</v>
      </c>
      <c r="AP27" s="145">
        <f t="shared" si="11"/>
        <v>2604.65625</v>
      </c>
      <c r="AQ27" s="145">
        <f t="shared" si="11"/>
        <v>2604.65625</v>
      </c>
      <c r="AR27" s="145">
        <f t="shared" si="11"/>
        <v>2604.65625</v>
      </c>
      <c r="AS27" s="145">
        <f t="shared" si="11"/>
        <v>2604.65625</v>
      </c>
      <c r="AT27" s="145">
        <f t="shared" si="11"/>
        <v>2604.65625</v>
      </c>
      <c r="AU27" s="145">
        <f t="shared" si="11"/>
        <v>2604.65625</v>
      </c>
      <c r="AV27" s="145">
        <f t="shared" si="11"/>
        <v>2604.65625</v>
      </c>
      <c r="AW27" s="145">
        <f t="shared" si="11"/>
        <v>2604.65625</v>
      </c>
      <c r="AX27" s="145">
        <f t="shared" si="11"/>
        <v>2604.65625</v>
      </c>
      <c r="AY27" s="145">
        <f t="shared" si="11"/>
        <v>2604.65625</v>
      </c>
      <c r="AZ27" s="145">
        <f t="shared" si="11"/>
        <v>2604.65625</v>
      </c>
      <c r="BA27" s="145">
        <f t="shared" si="11"/>
        <v>2734.8890624999999</v>
      </c>
      <c r="BB27" s="145">
        <f t="shared" si="11"/>
        <v>2734.8890624999999</v>
      </c>
      <c r="BC27" s="145">
        <f t="shared" si="11"/>
        <v>2734.8890624999999</v>
      </c>
      <c r="BD27" s="145">
        <f t="shared" si="11"/>
        <v>2734.8890624999999</v>
      </c>
      <c r="BE27" s="145">
        <f t="shared" si="11"/>
        <v>2734.8890624999999</v>
      </c>
      <c r="BF27" s="145">
        <f t="shared" si="11"/>
        <v>2734.8890624999999</v>
      </c>
      <c r="BG27" s="145">
        <f t="shared" si="11"/>
        <v>2734.8890624999999</v>
      </c>
      <c r="BH27" s="145">
        <f t="shared" si="11"/>
        <v>2734.8890624999999</v>
      </c>
      <c r="BI27" s="145">
        <f t="shared" si="11"/>
        <v>2734.8890624999999</v>
      </c>
      <c r="BJ27" s="145">
        <f t="shared" si="11"/>
        <v>2734.8890624999999</v>
      </c>
      <c r="BK27" s="145">
        <f t="shared" si="11"/>
        <v>2734.8890624999999</v>
      </c>
      <c r="BL27" s="146">
        <f t="shared" si="11"/>
        <v>2734.8890624999999</v>
      </c>
    </row>
    <row r="28" spans="1:64" x14ac:dyDescent="0.2">
      <c r="B28" s="133" t="s">
        <v>34</v>
      </c>
      <c r="C28" s="143">
        <f>PersonnelCosts!C53</f>
        <v>0</v>
      </c>
      <c r="D28" s="144"/>
      <c r="E28" s="145">
        <f t="shared" si="10"/>
        <v>0</v>
      </c>
      <c r="F28" s="145">
        <f t="shared" si="11"/>
        <v>0</v>
      </c>
      <c r="G28" s="145">
        <f t="shared" si="11"/>
        <v>0</v>
      </c>
      <c r="H28" s="145">
        <f t="shared" si="11"/>
        <v>0</v>
      </c>
      <c r="I28" s="145">
        <f t="shared" si="11"/>
        <v>0</v>
      </c>
      <c r="J28" s="145">
        <f t="shared" si="11"/>
        <v>0</v>
      </c>
      <c r="K28" s="145">
        <f t="shared" si="11"/>
        <v>0</v>
      </c>
      <c r="L28" s="145">
        <f t="shared" si="11"/>
        <v>0</v>
      </c>
      <c r="M28" s="145">
        <f t="shared" si="11"/>
        <v>0</v>
      </c>
      <c r="N28" s="145">
        <f t="shared" si="11"/>
        <v>0</v>
      </c>
      <c r="O28" s="145">
        <f t="shared" si="11"/>
        <v>0</v>
      </c>
      <c r="P28" s="145">
        <f t="shared" si="11"/>
        <v>0</v>
      </c>
      <c r="Q28" s="145">
        <f t="shared" si="11"/>
        <v>0</v>
      </c>
      <c r="R28" s="145">
        <f t="shared" si="11"/>
        <v>0</v>
      </c>
      <c r="S28" s="145">
        <f t="shared" si="11"/>
        <v>0</v>
      </c>
      <c r="T28" s="145">
        <f t="shared" si="11"/>
        <v>0</v>
      </c>
      <c r="U28" s="145">
        <f t="shared" si="11"/>
        <v>0</v>
      </c>
      <c r="V28" s="145">
        <f t="shared" si="11"/>
        <v>0</v>
      </c>
      <c r="W28" s="145">
        <f t="shared" si="11"/>
        <v>0</v>
      </c>
      <c r="X28" s="145">
        <f t="shared" si="11"/>
        <v>0</v>
      </c>
      <c r="Y28" s="145">
        <f t="shared" si="11"/>
        <v>0</v>
      </c>
      <c r="Z28" s="145">
        <f t="shared" si="11"/>
        <v>0</v>
      </c>
      <c r="AA28" s="145">
        <f t="shared" si="11"/>
        <v>0</v>
      </c>
      <c r="AB28" s="145">
        <f t="shared" si="11"/>
        <v>0</v>
      </c>
      <c r="AC28" s="145">
        <f t="shared" si="11"/>
        <v>0</v>
      </c>
      <c r="AD28" s="145">
        <f t="shared" si="11"/>
        <v>0</v>
      </c>
      <c r="AE28" s="145">
        <f t="shared" si="11"/>
        <v>0</v>
      </c>
      <c r="AF28" s="145">
        <f t="shared" si="11"/>
        <v>0</v>
      </c>
      <c r="AG28" s="145">
        <f t="shared" si="11"/>
        <v>0</v>
      </c>
      <c r="AH28" s="145">
        <f t="shared" si="11"/>
        <v>0</v>
      </c>
      <c r="AI28" s="145">
        <f t="shared" si="11"/>
        <v>0</v>
      </c>
      <c r="AJ28" s="145">
        <f t="shared" si="11"/>
        <v>0</v>
      </c>
      <c r="AK28" s="145">
        <f t="shared" si="11"/>
        <v>0</v>
      </c>
      <c r="AL28" s="145">
        <f t="shared" si="11"/>
        <v>0</v>
      </c>
      <c r="AM28" s="145">
        <f t="shared" si="11"/>
        <v>0</v>
      </c>
      <c r="AN28" s="145">
        <f t="shared" ref="F28:BL30" si="14">$C28*AN$21</f>
        <v>0</v>
      </c>
      <c r="AO28" s="145">
        <f t="shared" si="14"/>
        <v>0</v>
      </c>
      <c r="AP28" s="145">
        <f t="shared" si="14"/>
        <v>0</v>
      </c>
      <c r="AQ28" s="145">
        <f t="shared" si="14"/>
        <v>0</v>
      </c>
      <c r="AR28" s="145">
        <f t="shared" si="14"/>
        <v>0</v>
      </c>
      <c r="AS28" s="145">
        <f t="shared" si="14"/>
        <v>0</v>
      </c>
      <c r="AT28" s="145">
        <f t="shared" si="14"/>
        <v>0</v>
      </c>
      <c r="AU28" s="145">
        <f t="shared" si="14"/>
        <v>0</v>
      </c>
      <c r="AV28" s="145">
        <f t="shared" si="14"/>
        <v>0</v>
      </c>
      <c r="AW28" s="145">
        <f t="shared" si="14"/>
        <v>0</v>
      </c>
      <c r="AX28" s="145">
        <f t="shared" si="14"/>
        <v>0</v>
      </c>
      <c r="AY28" s="145">
        <f t="shared" si="14"/>
        <v>0</v>
      </c>
      <c r="AZ28" s="145">
        <f t="shared" si="14"/>
        <v>0</v>
      </c>
      <c r="BA28" s="145">
        <f t="shared" si="14"/>
        <v>0</v>
      </c>
      <c r="BB28" s="145">
        <f t="shared" si="14"/>
        <v>0</v>
      </c>
      <c r="BC28" s="145">
        <f t="shared" si="14"/>
        <v>0</v>
      </c>
      <c r="BD28" s="145">
        <f t="shared" si="14"/>
        <v>0</v>
      </c>
      <c r="BE28" s="145">
        <f t="shared" si="14"/>
        <v>0</v>
      </c>
      <c r="BF28" s="145">
        <f t="shared" si="14"/>
        <v>0</v>
      </c>
      <c r="BG28" s="145">
        <f t="shared" si="14"/>
        <v>0</v>
      </c>
      <c r="BH28" s="145">
        <f t="shared" si="14"/>
        <v>0</v>
      </c>
      <c r="BI28" s="145">
        <f t="shared" si="14"/>
        <v>0</v>
      </c>
      <c r="BJ28" s="145">
        <f t="shared" si="14"/>
        <v>0</v>
      </c>
      <c r="BK28" s="145">
        <f t="shared" si="14"/>
        <v>0</v>
      </c>
      <c r="BL28" s="146">
        <f t="shared" si="14"/>
        <v>0</v>
      </c>
    </row>
    <row r="29" spans="1:64" x14ac:dyDescent="0.2">
      <c r="B29" s="133" t="s">
        <v>35</v>
      </c>
      <c r="C29" s="143">
        <f>PersonnelCosts!C54</f>
        <v>0.05</v>
      </c>
      <c r="D29" s="144"/>
      <c r="E29" s="145">
        <f>$C29*E$21</f>
        <v>2479.166666666667</v>
      </c>
      <c r="F29" s="145">
        <f t="shared" si="14"/>
        <v>2479.166666666667</v>
      </c>
      <c r="G29" s="145">
        <f t="shared" si="14"/>
        <v>2479.166666666667</v>
      </c>
      <c r="H29" s="145">
        <f t="shared" si="14"/>
        <v>2479.166666666667</v>
      </c>
      <c r="I29" s="145">
        <f t="shared" si="14"/>
        <v>2479.166666666667</v>
      </c>
      <c r="J29" s="145">
        <f t="shared" si="14"/>
        <v>2479.166666666667</v>
      </c>
      <c r="K29" s="145">
        <f t="shared" si="14"/>
        <v>2812.5000000000005</v>
      </c>
      <c r="L29" s="145">
        <f t="shared" si="14"/>
        <v>2812.5000000000005</v>
      </c>
      <c r="M29" s="145">
        <f t="shared" si="14"/>
        <v>2812.5000000000005</v>
      </c>
      <c r="N29" s="145">
        <f t="shared" si="14"/>
        <v>2812.5000000000005</v>
      </c>
      <c r="O29" s="145">
        <f t="shared" si="14"/>
        <v>2812.5000000000005</v>
      </c>
      <c r="P29" s="145">
        <f t="shared" si="14"/>
        <v>2812.5000000000005</v>
      </c>
      <c r="Q29" s="145">
        <f t="shared" si="14"/>
        <v>2953.125</v>
      </c>
      <c r="R29" s="145">
        <f t="shared" si="14"/>
        <v>2953.125</v>
      </c>
      <c r="S29" s="145">
        <f t="shared" si="14"/>
        <v>2953.125</v>
      </c>
      <c r="T29" s="145">
        <f t="shared" si="14"/>
        <v>2953.125</v>
      </c>
      <c r="U29" s="145">
        <f t="shared" si="14"/>
        <v>2953.125</v>
      </c>
      <c r="V29" s="145">
        <f t="shared" si="14"/>
        <v>2953.125</v>
      </c>
      <c r="W29" s="145">
        <f t="shared" si="14"/>
        <v>2953.125</v>
      </c>
      <c r="X29" s="145">
        <f t="shared" si="14"/>
        <v>2953.125</v>
      </c>
      <c r="Y29" s="145">
        <f t="shared" si="14"/>
        <v>2953.125</v>
      </c>
      <c r="Z29" s="145">
        <f t="shared" si="14"/>
        <v>2953.125</v>
      </c>
      <c r="AA29" s="145">
        <f t="shared" si="14"/>
        <v>2953.125</v>
      </c>
      <c r="AB29" s="145">
        <f t="shared" si="14"/>
        <v>2953.125</v>
      </c>
      <c r="AC29" s="145">
        <f t="shared" si="14"/>
        <v>3100.78125</v>
      </c>
      <c r="AD29" s="145">
        <f t="shared" si="14"/>
        <v>3100.78125</v>
      </c>
      <c r="AE29" s="145">
        <f t="shared" si="14"/>
        <v>3100.78125</v>
      </c>
      <c r="AF29" s="145">
        <f t="shared" si="14"/>
        <v>3100.78125</v>
      </c>
      <c r="AG29" s="145">
        <f t="shared" si="14"/>
        <v>3100.78125</v>
      </c>
      <c r="AH29" s="145">
        <f t="shared" si="14"/>
        <v>3100.78125</v>
      </c>
      <c r="AI29" s="145">
        <f t="shared" si="14"/>
        <v>3100.78125</v>
      </c>
      <c r="AJ29" s="145">
        <f t="shared" si="14"/>
        <v>3100.78125</v>
      </c>
      <c r="AK29" s="145">
        <f t="shared" si="14"/>
        <v>3100.78125</v>
      </c>
      <c r="AL29" s="145">
        <f t="shared" si="14"/>
        <v>3100.78125</v>
      </c>
      <c r="AM29" s="145">
        <f t="shared" si="14"/>
        <v>3100.78125</v>
      </c>
      <c r="AN29" s="145">
        <f t="shared" si="14"/>
        <v>3100.78125</v>
      </c>
      <c r="AO29" s="145">
        <f t="shared" si="14"/>
        <v>3255.8203125</v>
      </c>
      <c r="AP29" s="145">
        <f t="shared" si="14"/>
        <v>3255.8203125</v>
      </c>
      <c r="AQ29" s="145">
        <f t="shared" si="14"/>
        <v>3255.8203125</v>
      </c>
      <c r="AR29" s="145">
        <f t="shared" si="14"/>
        <v>3255.8203125</v>
      </c>
      <c r="AS29" s="145">
        <f t="shared" si="14"/>
        <v>3255.8203125</v>
      </c>
      <c r="AT29" s="145">
        <f t="shared" si="14"/>
        <v>3255.8203125</v>
      </c>
      <c r="AU29" s="145">
        <f t="shared" si="14"/>
        <v>3255.8203125</v>
      </c>
      <c r="AV29" s="145">
        <f t="shared" si="14"/>
        <v>3255.8203125</v>
      </c>
      <c r="AW29" s="145">
        <f t="shared" si="14"/>
        <v>3255.8203125</v>
      </c>
      <c r="AX29" s="145">
        <f t="shared" si="14"/>
        <v>3255.8203125</v>
      </c>
      <c r="AY29" s="145">
        <f t="shared" si="14"/>
        <v>3255.8203125</v>
      </c>
      <c r="AZ29" s="145">
        <f t="shared" si="14"/>
        <v>3255.8203125</v>
      </c>
      <c r="BA29" s="145">
        <f t="shared" si="14"/>
        <v>3418.611328125</v>
      </c>
      <c r="BB29" s="145">
        <f t="shared" si="14"/>
        <v>3418.611328125</v>
      </c>
      <c r="BC29" s="145">
        <f t="shared" si="14"/>
        <v>3418.611328125</v>
      </c>
      <c r="BD29" s="145">
        <f t="shared" si="14"/>
        <v>3418.611328125</v>
      </c>
      <c r="BE29" s="145">
        <f t="shared" si="14"/>
        <v>3418.611328125</v>
      </c>
      <c r="BF29" s="145">
        <f t="shared" si="14"/>
        <v>3418.611328125</v>
      </c>
      <c r="BG29" s="145">
        <f t="shared" si="14"/>
        <v>3418.611328125</v>
      </c>
      <c r="BH29" s="145">
        <f t="shared" si="14"/>
        <v>3418.611328125</v>
      </c>
      <c r="BI29" s="145">
        <f t="shared" si="14"/>
        <v>3418.611328125</v>
      </c>
      <c r="BJ29" s="145">
        <f t="shared" si="14"/>
        <v>3418.611328125</v>
      </c>
      <c r="BK29" s="145">
        <f t="shared" si="14"/>
        <v>3418.611328125</v>
      </c>
      <c r="BL29" s="146">
        <f t="shared" si="14"/>
        <v>3418.611328125</v>
      </c>
    </row>
    <row r="30" spans="1:64" x14ac:dyDescent="0.2">
      <c r="B30" s="137" t="s">
        <v>1</v>
      </c>
      <c r="C30" s="147">
        <f>PersonnelCosts!C55</f>
        <v>0</v>
      </c>
      <c r="D30" s="148"/>
      <c r="E30" s="149">
        <f t="shared" si="10"/>
        <v>0</v>
      </c>
      <c r="F30" s="149">
        <f t="shared" si="14"/>
        <v>0</v>
      </c>
      <c r="G30" s="149">
        <f t="shared" si="14"/>
        <v>0</v>
      </c>
      <c r="H30" s="149">
        <f t="shared" si="14"/>
        <v>0</v>
      </c>
      <c r="I30" s="149">
        <f t="shared" si="14"/>
        <v>0</v>
      </c>
      <c r="J30" s="149">
        <f t="shared" si="14"/>
        <v>0</v>
      </c>
      <c r="K30" s="149">
        <f t="shared" si="14"/>
        <v>0</v>
      </c>
      <c r="L30" s="149">
        <f t="shared" si="14"/>
        <v>0</v>
      </c>
      <c r="M30" s="149">
        <f t="shared" si="14"/>
        <v>0</v>
      </c>
      <c r="N30" s="149">
        <f t="shared" si="14"/>
        <v>0</v>
      </c>
      <c r="O30" s="149">
        <f t="shared" si="14"/>
        <v>0</v>
      </c>
      <c r="P30" s="149">
        <f t="shared" si="14"/>
        <v>0</v>
      </c>
      <c r="Q30" s="149">
        <f t="shared" si="14"/>
        <v>0</v>
      </c>
      <c r="R30" s="149">
        <f t="shared" si="14"/>
        <v>0</v>
      </c>
      <c r="S30" s="149">
        <f t="shared" si="14"/>
        <v>0</v>
      </c>
      <c r="T30" s="149">
        <f t="shared" si="14"/>
        <v>0</v>
      </c>
      <c r="U30" s="149">
        <f t="shared" si="14"/>
        <v>0</v>
      </c>
      <c r="V30" s="149">
        <f t="shared" si="14"/>
        <v>0</v>
      </c>
      <c r="W30" s="149">
        <f t="shared" si="14"/>
        <v>0</v>
      </c>
      <c r="X30" s="149">
        <f t="shared" si="14"/>
        <v>0</v>
      </c>
      <c r="Y30" s="149">
        <f t="shared" si="14"/>
        <v>0</v>
      </c>
      <c r="Z30" s="149">
        <f t="shared" si="14"/>
        <v>0</v>
      </c>
      <c r="AA30" s="149">
        <f t="shared" si="14"/>
        <v>0</v>
      </c>
      <c r="AB30" s="149">
        <f t="shared" si="14"/>
        <v>0</v>
      </c>
      <c r="AC30" s="149">
        <f t="shared" si="14"/>
        <v>0</v>
      </c>
      <c r="AD30" s="149">
        <f t="shared" si="14"/>
        <v>0</v>
      </c>
      <c r="AE30" s="149">
        <f t="shared" si="14"/>
        <v>0</v>
      </c>
      <c r="AF30" s="149">
        <f t="shared" si="14"/>
        <v>0</v>
      </c>
      <c r="AG30" s="149">
        <f t="shared" si="14"/>
        <v>0</v>
      </c>
      <c r="AH30" s="149">
        <f t="shared" si="14"/>
        <v>0</v>
      </c>
      <c r="AI30" s="149">
        <f t="shared" si="14"/>
        <v>0</v>
      </c>
      <c r="AJ30" s="149">
        <f t="shared" si="14"/>
        <v>0</v>
      </c>
      <c r="AK30" s="149">
        <f t="shared" si="14"/>
        <v>0</v>
      </c>
      <c r="AL30" s="149">
        <f t="shared" si="14"/>
        <v>0</v>
      </c>
      <c r="AM30" s="149">
        <f t="shared" si="14"/>
        <v>0</v>
      </c>
      <c r="AN30" s="149">
        <f t="shared" si="14"/>
        <v>0</v>
      </c>
      <c r="AO30" s="149">
        <f t="shared" si="14"/>
        <v>0</v>
      </c>
      <c r="AP30" s="149">
        <f t="shared" si="14"/>
        <v>0</v>
      </c>
      <c r="AQ30" s="149">
        <f t="shared" si="14"/>
        <v>0</v>
      </c>
      <c r="AR30" s="149">
        <f t="shared" si="14"/>
        <v>0</v>
      </c>
      <c r="AS30" s="149">
        <f t="shared" si="14"/>
        <v>0</v>
      </c>
      <c r="AT30" s="149">
        <f t="shared" si="14"/>
        <v>0</v>
      </c>
      <c r="AU30" s="149">
        <f t="shared" si="14"/>
        <v>0</v>
      </c>
      <c r="AV30" s="149">
        <f t="shared" si="14"/>
        <v>0</v>
      </c>
      <c r="AW30" s="149">
        <f t="shared" si="14"/>
        <v>0</v>
      </c>
      <c r="AX30" s="149">
        <f t="shared" si="14"/>
        <v>0</v>
      </c>
      <c r="AY30" s="149">
        <f t="shared" si="14"/>
        <v>0</v>
      </c>
      <c r="AZ30" s="149">
        <f t="shared" si="14"/>
        <v>0</v>
      </c>
      <c r="BA30" s="149">
        <f t="shared" si="14"/>
        <v>0</v>
      </c>
      <c r="BB30" s="149">
        <f t="shared" si="14"/>
        <v>0</v>
      </c>
      <c r="BC30" s="149">
        <f t="shared" si="14"/>
        <v>0</v>
      </c>
      <c r="BD30" s="149">
        <f t="shared" si="14"/>
        <v>0</v>
      </c>
      <c r="BE30" s="149">
        <f t="shared" si="14"/>
        <v>0</v>
      </c>
      <c r="BF30" s="149">
        <f t="shared" si="14"/>
        <v>0</v>
      </c>
      <c r="BG30" s="149">
        <f t="shared" si="14"/>
        <v>0</v>
      </c>
      <c r="BH30" s="149">
        <f t="shared" si="14"/>
        <v>0</v>
      </c>
      <c r="BI30" s="149">
        <f t="shared" si="14"/>
        <v>0</v>
      </c>
      <c r="BJ30" s="149">
        <f t="shared" si="14"/>
        <v>0</v>
      </c>
      <c r="BK30" s="149">
        <f t="shared" si="14"/>
        <v>0</v>
      </c>
      <c r="BL30" s="150">
        <f t="shared" si="14"/>
        <v>0</v>
      </c>
    </row>
    <row r="31" spans="1:64" x14ac:dyDescent="0.2">
      <c r="C31" s="128"/>
    </row>
    <row r="32" spans="1:64" x14ac:dyDescent="0.2">
      <c r="B32" s="9" t="s">
        <v>156</v>
      </c>
      <c r="C32" s="9"/>
      <c r="D32" s="9"/>
      <c r="E32" s="9">
        <f>SUM(E23:E31)</f>
        <v>15547.25</v>
      </c>
      <c r="F32" s="9">
        <f t="shared" ref="F32:BL32" si="15">SUM(F23:F31)</f>
        <v>15547.25</v>
      </c>
      <c r="G32" s="9">
        <f t="shared" si="15"/>
        <v>15547.25</v>
      </c>
      <c r="H32" s="9">
        <f t="shared" si="15"/>
        <v>15547.25</v>
      </c>
      <c r="I32" s="9">
        <f t="shared" si="15"/>
        <v>15547.25</v>
      </c>
      <c r="J32" s="9">
        <f t="shared" si="15"/>
        <v>15547.25</v>
      </c>
      <c r="K32" s="9">
        <f t="shared" si="15"/>
        <v>17671.250000000004</v>
      </c>
      <c r="L32" s="9">
        <f t="shared" si="15"/>
        <v>17671.250000000004</v>
      </c>
      <c r="M32" s="9">
        <f t="shared" si="15"/>
        <v>17671.250000000004</v>
      </c>
      <c r="N32" s="9">
        <f t="shared" si="15"/>
        <v>17671.250000000004</v>
      </c>
      <c r="O32" s="9">
        <f t="shared" si="15"/>
        <v>17671.250000000004</v>
      </c>
      <c r="P32" s="9">
        <f t="shared" si="15"/>
        <v>17671.250000000004</v>
      </c>
      <c r="Q32" s="9">
        <f t="shared" si="15"/>
        <v>18554.8125</v>
      </c>
      <c r="R32" s="9">
        <f t="shared" si="15"/>
        <v>18554.8125</v>
      </c>
      <c r="S32" s="9">
        <f t="shared" si="15"/>
        <v>18554.8125</v>
      </c>
      <c r="T32" s="9">
        <f t="shared" si="15"/>
        <v>18554.8125</v>
      </c>
      <c r="U32" s="9">
        <f t="shared" si="15"/>
        <v>18554.8125</v>
      </c>
      <c r="V32" s="9">
        <f t="shared" si="15"/>
        <v>18554.8125</v>
      </c>
      <c r="W32" s="9">
        <f t="shared" si="15"/>
        <v>18554.8125</v>
      </c>
      <c r="X32" s="9">
        <f t="shared" si="15"/>
        <v>18554.8125</v>
      </c>
      <c r="Y32" s="9">
        <f t="shared" si="15"/>
        <v>18554.8125</v>
      </c>
      <c r="Z32" s="9">
        <f t="shared" si="15"/>
        <v>18554.8125</v>
      </c>
      <c r="AA32" s="9">
        <f t="shared" si="15"/>
        <v>18554.8125</v>
      </c>
      <c r="AB32" s="9">
        <f t="shared" si="15"/>
        <v>18554.8125</v>
      </c>
      <c r="AC32" s="9">
        <f t="shared" si="15"/>
        <v>19482.553124999999</v>
      </c>
      <c r="AD32" s="9">
        <f t="shared" si="15"/>
        <v>19482.553124999999</v>
      </c>
      <c r="AE32" s="9">
        <f t="shared" si="15"/>
        <v>19482.553124999999</v>
      </c>
      <c r="AF32" s="9">
        <f t="shared" si="15"/>
        <v>19482.553124999999</v>
      </c>
      <c r="AG32" s="9">
        <f t="shared" si="15"/>
        <v>19482.553124999999</v>
      </c>
      <c r="AH32" s="9">
        <f t="shared" si="15"/>
        <v>19482.553124999999</v>
      </c>
      <c r="AI32" s="9">
        <f t="shared" si="15"/>
        <v>19482.553124999999</v>
      </c>
      <c r="AJ32" s="9">
        <f t="shared" si="15"/>
        <v>19482.553124999999</v>
      </c>
      <c r="AK32" s="9">
        <f t="shared" si="15"/>
        <v>19482.553124999999</v>
      </c>
      <c r="AL32" s="9">
        <f t="shared" si="15"/>
        <v>19482.553124999999</v>
      </c>
      <c r="AM32" s="9">
        <f t="shared" si="15"/>
        <v>19482.553124999999</v>
      </c>
      <c r="AN32" s="9">
        <f t="shared" si="15"/>
        <v>19482.553124999999</v>
      </c>
      <c r="AO32" s="9">
        <f t="shared" si="15"/>
        <v>20456.680781249997</v>
      </c>
      <c r="AP32" s="9">
        <f t="shared" si="15"/>
        <v>20456.680781249997</v>
      </c>
      <c r="AQ32" s="9">
        <f t="shared" si="15"/>
        <v>20456.680781249997</v>
      </c>
      <c r="AR32" s="9">
        <f t="shared" si="15"/>
        <v>20456.680781249997</v>
      </c>
      <c r="AS32" s="9">
        <f t="shared" si="15"/>
        <v>20456.680781249997</v>
      </c>
      <c r="AT32" s="9">
        <f t="shared" si="15"/>
        <v>20456.680781249997</v>
      </c>
      <c r="AU32" s="9">
        <f t="shared" si="15"/>
        <v>20456.680781249997</v>
      </c>
      <c r="AV32" s="9">
        <f t="shared" si="15"/>
        <v>20456.680781249997</v>
      </c>
      <c r="AW32" s="9">
        <f t="shared" si="15"/>
        <v>20456.680781249997</v>
      </c>
      <c r="AX32" s="9">
        <f t="shared" si="15"/>
        <v>20456.680781249997</v>
      </c>
      <c r="AY32" s="9">
        <f t="shared" si="15"/>
        <v>20456.680781249997</v>
      </c>
      <c r="AZ32" s="9">
        <f t="shared" si="15"/>
        <v>20456.680781249997</v>
      </c>
      <c r="BA32" s="9">
        <f t="shared" si="15"/>
        <v>21479.514820312499</v>
      </c>
      <c r="BB32" s="9">
        <f t="shared" si="15"/>
        <v>21479.514820312499</v>
      </c>
      <c r="BC32" s="9">
        <f t="shared" si="15"/>
        <v>21479.514820312499</v>
      </c>
      <c r="BD32" s="9">
        <f t="shared" si="15"/>
        <v>21479.514820312499</v>
      </c>
      <c r="BE32" s="9">
        <f t="shared" si="15"/>
        <v>21479.514820312499</v>
      </c>
      <c r="BF32" s="9">
        <f t="shared" si="15"/>
        <v>21479.514820312499</v>
      </c>
      <c r="BG32" s="9">
        <f t="shared" si="15"/>
        <v>21479.514820312499</v>
      </c>
      <c r="BH32" s="9">
        <f t="shared" si="15"/>
        <v>21479.514820312499</v>
      </c>
      <c r="BI32" s="9">
        <f t="shared" si="15"/>
        <v>21479.514820312499</v>
      </c>
      <c r="BJ32" s="9">
        <f t="shared" si="15"/>
        <v>21479.514820312499</v>
      </c>
      <c r="BK32" s="9">
        <f t="shared" si="15"/>
        <v>21479.514820312499</v>
      </c>
      <c r="BL32" s="9">
        <f t="shared" si="15"/>
        <v>21479.514820312499</v>
      </c>
    </row>
    <row r="34" spans="2:64" x14ac:dyDescent="0.2">
      <c r="B34" s="129" t="s">
        <v>76</v>
      </c>
      <c r="C34" s="141"/>
      <c r="D34" s="141"/>
      <c r="E34" s="152"/>
      <c r="F34" s="152"/>
      <c r="G34" s="151">
        <v>0</v>
      </c>
      <c r="H34" s="151">
        <v>0</v>
      </c>
      <c r="I34" s="151">
        <v>5000</v>
      </c>
      <c r="J34" s="152">
        <f t="shared" ref="J34:J36" si="16">G34</f>
        <v>0</v>
      </c>
      <c r="K34" s="152">
        <f t="shared" ref="K34:K36" si="17">H34</f>
        <v>0</v>
      </c>
      <c r="L34" s="152">
        <f t="shared" ref="L34:L36" si="18">I34</f>
        <v>5000</v>
      </c>
      <c r="M34" s="152">
        <f t="shared" ref="M34:M36" si="19">J34</f>
        <v>0</v>
      </c>
      <c r="N34" s="152">
        <f t="shared" ref="N34:N36" si="20">K34</f>
        <v>0</v>
      </c>
      <c r="O34" s="152">
        <f t="shared" ref="O34:O36" si="21">L34</f>
        <v>5000</v>
      </c>
      <c r="P34" s="152">
        <f t="shared" ref="P34:P36" si="22">M34</f>
        <v>0</v>
      </c>
      <c r="Q34" s="152">
        <f t="shared" ref="Q34:Q36" si="23">N34</f>
        <v>0</v>
      </c>
      <c r="R34" s="152">
        <f t="shared" ref="R34:R36" si="24">O34</f>
        <v>5000</v>
      </c>
      <c r="S34" s="152">
        <f t="shared" ref="S34:S36" si="25">P34</f>
        <v>0</v>
      </c>
      <c r="T34" s="152">
        <f t="shared" ref="T34:T36" si="26">Q34</f>
        <v>0</v>
      </c>
      <c r="U34" s="152">
        <f t="shared" ref="U34:U36" si="27">R34</f>
        <v>5000</v>
      </c>
      <c r="V34" s="152">
        <f t="shared" ref="V34:BL36" si="28">S34</f>
        <v>0</v>
      </c>
      <c r="W34" s="152">
        <f t="shared" si="28"/>
        <v>0</v>
      </c>
      <c r="X34" s="152">
        <f t="shared" si="28"/>
        <v>5000</v>
      </c>
      <c r="Y34" s="152">
        <f t="shared" si="28"/>
        <v>0</v>
      </c>
      <c r="Z34" s="152">
        <f t="shared" si="28"/>
        <v>0</v>
      </c>
      <c r="AA34" s="152">
        <f t="shared" si="28"/>
        <v>5000</v>
      </c>
      <c r="AB34" s="152">
        <f t="shared" si="28"/>
        <v>0</v>
      </c>
      <c r="AC34" s="152">
        <f t="shared" si="28"/>
        <v>0</v>
      </c>
      <c r="AD34" s="152">
        <f t="shared" si="28"/>
        <v>5000</v>
      </c>
      <c r="AE34" s="152">
        <f t="shared" si="28"/>
        <v>0</v>
      </c>
      <c r="AF34" s="152">
        <f t="shared" si="28"/>
        <v>0</v>
      </c>
      <c r="AG34" s="152">
        <f t="shared" si="28"/>
        <v>5000</v>
      </c>
      <c r="AH34" s="152">
        <f t="shared" si="28"/>
        <v>0</v>
      </c>
      <c r="AI34" s="152">
        <f t="shared" si="28"/>
        <v>0</v>
      </c>
      <c r="AJ34" s="152">
        <f t="shared" si="28"/>
        <v>5000</v>
      </c>
      <c r="AK34" s="152">
        <f t="shared" si="28"/>
        <v>0</v>
      </c>
      <c r="AL34" s="152">
        <f t="shared" si="28"/>
        <v>0</v>
      </c>
      <c r="AM34" s="152">
        <f t="shared" si="28"/>
        <v>5000</v>
      </c>
      <c r="AN34" s="152">
        <f t="shared" si="28"/>
        <v>0</v>
      </c>
      <c r="AO34" s="152">
        <f t="shared" si="28"/>
        <v>0</v>
      </c>
      <c r="AP34" s="152">
        <f t="shared" si="28"/>
        <v>5000</v>
      </c>
      <c r="AQ34" s="152">
        <f t="shared" si="28"/>
        <v>0</v>
      </c>
      <c r="AR34" s="152">
        <f t="shared" si="28"/>
        <v>0</v>
      </c>
      <c r="AS34" s="152">
        <f t="shared" si="28"/>
        <v>5000</v>
      </c>
      <c r="AT34" s="152">
        <f t="shared" si="28"/>
        <v>0</v>
      </c>
      <c r="AU34" s="152">
        <f t="shared" si="28"/>
        <v>0</v>
      </c>
      <c r="AV34" s="152">
        <f t="shared" si="28"/>
        <v>5000</v>
      </c>
      <c r="AW34" s="152">
        <f t="shared" si="28"/>
        <v>0</v>
      </c>
      <c r="AX34" s="152">
        <f t="shared" si="28"/>
        <v>0</v>
      </c>
      <c r="AY34" s="152">
        <f t="shared" si="28"/>
        <v>5000</v>
      </c>
      <c r="AZ34" s="152">
        <f t="shared" si="28"/>
        <v>0</v>
      </c>
      <c r="BA34" s="152">
        <f t="shared" si="28"/>
        <v>0</v>
      </c>
      <c r="BB34" s="152">
        <f t="shared" si="28"/>
        <v>5000</v>
      </c>
      <c r="BC34" s="152">
        <f t="shared" si="28"/>
        <v>0</v>
      </c>
      <c r="BD34" s="152">
        <f t="shared" si="28"/>
        <v>0</v>
      </c>
      <c r="BE34" s="152">
        <f t="shared" si="28"/>
        <v>5000</v>
      </c>
      <c r="BF34" s="152">
        <f t="shared" si="28"/>
        <v>0</v>
      </c>
      <c r="BG34" s="152">
        <f t="shared" si="28"/>
        <v>0</v>
      </c>
      <c r="BH34" s="152">
        <f t="shared" si="28"/>
        <v>5000</v>
      </c>
      <c r="BI34" s="152">
        <f t="shared" si="28"/>
        <v>0</v>
      </c>
      <c r="BJ34" s="152">
        <f t="shared" si="28"/>
        <v>0</v>
      </c>
      <c r="BK34" s="152">
        <f t="shared" si="28"/>
        <v>5000</v>
      </c>
      <c r="BL34" s="153">
        <f t="shared" si="28"/>
        <v>0</v>
      </c>
    </row>
    <row r="35" spans="2:64" x14ac:dyDescent="0.2">
      <c r="B35" s="133" t="s">
        <v>74</v>
      </c>
      <c r="C35" s="144"/>
      <c r="D35" s="144"/>
      <c r="E35" s="145"/>
      <c r="F35" s="145"/>
      <c r="G35" s="154">
        <v>0</v>
      </c>
      <c r="H35" s="154">
        <v>0</v>
      </c>
      <c r="I35" s="154">
        <v>4500</v>
      </c>
      <c r="J35" s="145">
        <f t="shared" si="16"/>
        <v>0</v>
      </c>
      <c r="K35" s="145">
        <f t="shared" si="17"/>
        <v>0</v>
      </c>
      <c r="L35" s="145">
        <f t="shared" si="18"/>
        <v>4500</v>
      </c>
      <c r="M35" s="145">
        <f t="shared" si="19"/>
        <v>0</v>
      </c>
      <c r="N35" s="145">
        <f t="shared" si="20"/>
        <v>0</v>
      </c>
      <c r="O35" s="145">
        <f t="shared" si="21"/>
        <v>4500</v>
      </c>
      <c r="P35" s="145">
        <f t="shared" si="22"/>
        <v>0</v>
      </c>
      <c r="Q35" s="145">
        <f t="shared" si="23"/>
        <v>0</v>
      </c>
      <c r="R35" s="145">
        <f t="shared" si="24"/>
        <v>4500</v>
      </c>
      <c r="S35" s="145">
        <f t="shared" si="25"/>
        <v>0</v>
      </c>
      <c r="T35" s="145">
        <f t="shared" si="26"/>
        <v>0</v>
      </c>
      <c r="U35" s="145">
        <f t="shared" si="27"/>
        <v>4500</v>
      </c>
      <c r="V35" s="145">
        <f t="shared" si="28"/>
        <v>0</v>
      </c>
      <c r="W35" s="145">
        <f t="shared" si="28"/>
        <v>0</v>
      </c>
      <c r="X35" s="145">
        <f t="shared" si="28"/>
        <v>4500</v>
      </c>
      <c r="Y35" s="145">
        <f t="shared" si="28"/>
        <v>0</v>
      </c>
      <c r="Z35" s="145">
        <f t="shared" si="28"/>
        <v>0</v>
      </c>
      <c r="AA35" s="145">
        <f t="shared" si="28"/>
        <v>4500</v>
      </c>
      <c r="AB35" s="145">
        <f t="shared" si="28"/>
        <v>0</v>
      </c>
      <c r="AC35" s="145">
        <f t="shared" si="28"/>
        <v>0</v>
      </c>
      <c r="AD35" s="145">
        <f t="shared" si="28"/>
        <v>4500</v>
      </c>
      <c r="AE35" s="145">
        <f t="shared" si="28"/>
        <v>0</v>
      </c>
      <c r="AF35" s="145">
        <f t="shared" si="28"/>
        <v>0</v>
      </c>
      <c r="AG35" s="145">
        <f t="shared" si="28"/>
        <v>4500</v>
      </c>
      <c r="AH35" s="145">
        <f t="shared" si="28"/>
        <v>0</v>
      </c>
      <c r="AI35" s="145">
        <f t="shared" si="28"/>
        <v>0</v>
      </c>
      <c r="AJ35" s="145">
        <f t="shared" si="28"/>
        <v>4500</v>
      </c>
      <c r="AK35" s="145">
        <f t="shared" si="28"/>
        <v>0</v>
      </c>
      <c r="AL35" s="145">
        <f t="shared" si="28"/>
        <v>0</v>
      </c>
      <c r="AM35" s="145">
        <f t="shared" si="28"/>
        <v>4500</v>
      </c>
      <c r="AN35" s="145">
        <f t="shared" si="28"/>
        <v>0</v>
      </c>
      <c r="AO35" s="145">
        <f t="shared" si="28"/>
        <v>0</v>
      </c>
      <c r="AP35" s="145">
        <f t="shared" si="28"/>
        <v>4500</v>
      </c>
      <c r="AQ35" s="145">
        <f t="shared" si="28"/>
        <v>0</v>
      </c>
      <c r="AR35" s="145">
        <f t="shared" si="28"/>
        <v>0</v>
      </c>
      <c r="AS35" s="145">
        <f t="shared" si="28"/>
        <v>4500</v>
      </c>
      <c r="AT35" s="145">
        <f t="shared" si="28"/>
        <v>0</v>
      </c>
      <c r="AU35" s="145">
        <f t="shared" si="28"/>
        <v>0</v>
      </c>
      <c r="AV35" s="145">
        <f t="shared" si="28"/>
        <v>4500</v>
      </c>
      <c r="AW35" s="145">
        <f t="shared" si="28"/>
        <v>0</v>
      </c>
      <c r="AX35" s="145">
        <f t="shared" si="28"/>
        <v>0</v>
      </c>
      <c r="AY35" s="145">
        <f t="shared" si="28"/>
        <v>4500</v>
      </c>
      <c r="AZ35" s="145">
        <f t="shared" si="28"/>
        <v>0</v>
      </c>
      <c r="BA35" s="145">
        <f t="shared" si="28"/>
        <v>0</v>
      </c>
      <c r="BB35" s="145">
        <f t="shared" si="28"/>
        <v>4500</v>
      </c>
      <c r="BC35" s="145">
        <f t="shared" si="28"/>
        <v>0</v>
      </c>
      <c r="BD35" s="145">
        <f t="shared" si="28"/>
        <v>0</v>
      </c>
      <c r="BE35" s="145">
        <f t="shared" si="28"/>
        <v>4500</v>
      </c>
      <c r="BF35" s="145">
        <f t="shared" si="28"/>
        <v>0</v>
      </c>
      <c r="BG35" s="145">
        <f t="shared" si="28"/>
        <v>0</v>
      </c>
      <c r="BH35" s="145">
        <f t="shared" si="28"/>
        <v>4500</v>
      </c>
      <c r="BI35" s="145">
        <f t="shared" si="28"/>
        <v>0</v>
      </c>
      <c r="BJ35" s="145">
        <f t="shared" si="28"/>
        <v>0</v>
      </c>
      <c r="BK35" s="145">
        <f t="shared" si="28"/>
        <v>4500</v>
      </c>
      <c r="BL35" s="146">
        <f t="shared" si="28"/>
        <v>0</v>
      </c>
    </row>
    <row r="36" spans="2:64" x14ac:dyDescent="0.2">
      <c r="B36" s="137" t="s">
        <v>74</v>
      </c>
      <c r="C36" s="148"/>
      <c r="D36" s="148"/>
      <c r="E36" s="149"/>
      <c r="F36" s="149"/>
      <c r="G36" s="155">
        <v>0</v>
      </c>
      <c r="H36" s="155">
        <v>0</v>
      </c>
      <c r="I36" s="155">
        <v>4500</v>
      </c>
      <c r="J36" s="149">
        <f t="shared" si="16"/>
        <v>0</v>
      </c>
      <c r="K36" s="149">
        <f t="shared" si="17"/>
        <v>0</v>
      </c>
      <c r="L36" s="149">
        <f t="shared" si="18"/>
        <v>4500</v>
      </c>
      <c r="M36" s="149">
        <f t="shared" si="19"/>
        <v>0</v>
      </c>
      <c r="N36" s="149">
        <f t="shared" si="20"/>
        <v>0</v>
      </c>
      <c r="O36" s="149">
        <f t="shared" si="21"/>
        <v>4500</v>
      </c>
      <c r="P36" s="149">
        <f t="shared" si="22"/>
        <v>0</v>
      </c>
      <c r="Q36" s="149">
        <f t="shared" si="23"/>
        <v>0</v>
      </c>
      <c r="R36" s="149">
        <f t="shared" si="24"/>
        <v>4500</v>
      </c>
      <c r="S36" s="149">
        <f t="shared" si="25"/>
        <v>0</v>
      </c>
      <c r="T36" s="149">
        <f t="shared" si="26"/>
        <v>0</v>
      </c>
      <c r="U36" s="149">
        <f t="shared" si="27"/>
        <v>4500</v>
      </c>
      <c r="V36" s="149">
        <f t="shared" si="28"/>
        <v>0</v>
      </c>
      <c r="W36" s="149">
        <f t="shared" si="28"/>
        <v>0</v>
      </c>
      <c r="X36" s="149">
        <f t="shared" si="28"/>
        <v>4500</v>
      </c>
      <c r="Y36" s="149">
        <f t="shared" si="28"/>
        <v>0</v>
      </c>
      <c r="Z36" s="149">
        <f t="shared" si="28"/>
        <v>0</v>
      </c>
      <c r="AA36" s="149">
        <f t="shared" si="28"/>
        <v>4500</v>
      </c>
      <c r="AB36" s="149">
        <f t="shared" si="28"/>
        <v>0</v>
      </c>
      <c r="AC36" s="149">
        <f t="shared" si="28"/>
        <v>0</v>
      </c>
      <c r="AD36" s="149">
        <f t="shared" si="28"/>
        <v>4500</v>
      </c>
      <c r="AE36" s="149">
        <f t="shared" si="28"/>
        <v>0</v>
      </c>
      <c r="AF36" s="149">
        <f t="shared" si="28"/>
        <v>0</v>
      </c>
      <c r="AG36" s="149">
        <f t="shared" si="28"/>
        <v>4500</v>
      </c>
      <c r="AH36" s="149">
        <f t="shared" si="28"/>
        <v>0</v>
      </c>
      <c r="AI36" s="149">
        <f t="shared" si="28"/>
        <v>0</v>
      </c>
      <c r="AJ36" s="149">
        <f t="shared" si="28"/>
        <v>4500</v>
      </c>
      <c r="AK36" s="149">
        <f t="shared" si="28"/>
        <v>0</v>
      </c>
      <c r="AL36" s="149">
        <f t="shared" si="28"/>
        <v>0</v>
      </c>
      <c r="AM36" s="149">
        <f t="shared" si="28"/>
        <v>4500</v>
      </c>
      <c r="AN36" s="149">
        <f t="shared" si="28"/>
        <v>0</v>
      </c>
      <c r="AO36" s="149">
        <f t="shared" si="28"/>
        <v>0</v>
      </c>
      <c r="AP36" s="149">
        <f t="shared" si="28"/>
        <v>4500</v>
      </c>
      <c r="AQ36" s="149">
        <f t="shared" si="28"/>
        <v>0</v>
      </c>
      <c r="AR36" s="149">
        <f t="shared" si="28"/>
        <v>0</v>
      </c>
      <c r="AS36" s="149">
        <f t="shared" si="28"/>
        <v>4500</v>
      </c>
      <c r="AT36" s="149">
        <f t="shared" si="28"/>
        <v>0</v>
      </c>
      <c r="AU36" s="149">
        <f t="shared" si="28"/>
        <v>0</v>
      </c>
      <c r="AV36" s="149">
        <f t="shared" si="28"/>
        <v>4500</v>
      </c>
      <c r="AW36" s="149">
        <f t="shared" si="28"/>
        <v>0</v>
      </c>
      <c r="AX36" s="149">
        <f t="shared" si="28"/>
        <v>0</v>
      </c>
      <c r="AY36" s="149">
        <f t="shared" si="28"/>
        <v>4500</v>
      </c>
      <c r="AZ36" s="149">
        <f t="shared" si="28"/>
        <v>0</v>
      </c>
      <c r="BA36" s="149">
        <f t="shared" si="28"/>
        <v>0</v>
      </c>
      <c r="BB36" s="149">
        <f t="shared" si="28"/>
        <v>4500</v>
      </c>
      <c r="BC36" s="149">
        <f t="shared" si="28"/>
        <v>0</v>
      </c>
      <c r="BD36" s="149">
        <f t="shared" si="28"/>
        <v>0</v>
      </c>
      <c r="BE36" s="149">
        <f t="shared" si="28"/>
        <v>4500</v>
      </c>
      <c r="BF36" s="149">
        <f t="shared" si="28"/>
        <v>0</v>
      </c>
      <c r="BG36" s="149">
        <f t="shared" si="28"/>
        <v>0</v>
      </c>
      <c r="BH36" s="149">
        <f t="shared" si="28"/>
        <v>4500</v>
      </c>
      <c r="BI36" s="149">
        <f t="shared" si="28"/>
        <v>0</v>
      </c>
      <c r="BJ36" s="149">
        <f t="shared" si="28"/>
        <v>0</v>
      </c>
      <c r="BK36" s="149">
        <f t="shared" si="28"/>
        <v>4500</v>
      </c>
      <c r="BL36" s="150">
        <f t="shared" si="28"/>
        <v>0</v>
      </c>
    </row>
    <row r="38" spans="2:64" x14ac:dyDescent="0.2">
      <c r="B38" s="9" t="s">
        <v>83</v>
      </c>
      <c r="C38" s="9"/>
      <c r="D38" s="9"/>
      <c r="E38" s="9">
        <f>SUM(E34:E37)</f>
        <v>0</v>
      </c>
      <c r="F38" s="9">
        <f t="shared" ref="F38:BL38" si="29">SUM(F34:F37)</f>
        <v>0</v>
      </c>
      <c r="G38" s="9">
        <f t="shared" si="29"/>
        <v>0</v>
      </c>
      <c r="H38" s="9">
        <f t="shared" si="29"/>
        <v>0</v>
      </c>
      <c r="I38" s="9">
        <f t="shared" si="29"/>
        <v>14000</v>
      </c>
      <c r="J38" s="9">
        <f t="shared" si="29"/>
        <v>0</v>
      </c>
      <c r="K38" s="9">
        <f t="shared" si="29"/>
        <v>0</v>
      </c>
      <c r="L38" s="9">
        <f t="shared" si="29"/>
        <v>14000</v>
      </c>
      <c r="M38" s="9">
        <f t="shared" si="29"/>
        <v>0</v>
      </c>
      <c r="N38" s="9">
        <f t="shared" si="29"/>
        <v>0</v>
      </c>
      <c r="O38" s="9">
        <f t="shared" si="29"/>
        <v>14000</v>
      </c>
      <c r="P38" s="9">
        <f t="shared" si="29"/>
        <v>0</v>
      </c>
      <c r="Q38" s="9">
        <f t="shared" si="29"/>
        <v>0</v>
      </c>
      <c r="R38" s="9">
        <f t="shared" si="29"/>
        <v>14000</v>
      </c>
      <c r="S38" s="9">
        <f t="shared" si="29"/>
        <v>0</v>
      </c>
      <c r="T38" s="9">
        <f t="shared" si="29"/>
        <v>0</v>
      </c>
      <c r="U38" s="9">
        <f t="shared" si="29"/>
        <v>14000</v>
      </c>
      <c r="V38" s="9">
        <f t="shared" si="29"/>
        <v>0</v>
      </c>
      <c r="W38" s="9">
        <f t="shared" si="29"/>
        <v>0</v>
      </c>
      <c r="X38" s="9">
        <f t="shared" si="29"/>
        <v>14000</v>
      </c>
      <c r="Y38" s="9">
        <f t="shared" si="29"/>
        <v>0</v>
      </c>
      <c r="Z38" s="9">
        <f t="shared" si="29"/>
        <v>0</v>
      </c>
      <c r="AA38" s="9">
        <f t="shared" si="29"/>
        <v>14000</v>
      </c>
      <c r="AB38" s="9">
        <f t="shared" si="29"/>
        <v>0</v>
      </c>
      <c r="AC38" s="9">
        <f t="shared" si="29"/>
        <v>0</v>
      </c>
      <c r="AD38" s="9">
        <f t="shared" si="29"/>
        <v>14000</v>
      </c>
      <c r="AE38" s="9">
        <f t="shared" si="29"/>
        <v>0</v>
      </c>
      <c r="AF38" s="9">
        <f t="shared" si="29"/>
        <v>0</v>
      </c>
      <c r="AG38" s="9">
        <f t="shared" si="29"/>
        <v>14000</v>
      </c>
      <c r="AH38" s="9">
        <f t="shared" si="29"/>
        <v>0</v>
      </c>
      <c r="AI38" s="9">
        <f t="shared" si="29"/>
        <v>0</v>
      </c>
      <c r="AJ38" s="9">
        <f t="shared" si="29"/>
        <v>14000</v>
      </c>
      <c r="AK38" s="9">
        <f t="shared" si="29"/>
        <v>0</v>
      </c>
      <c r="AL38" s="9">
        <f t="shared" si="29"/>
        <v>0</v>
      </c>
      <c r="AM38" s="9">
        <f t="shared" si="29"/>
        <v>14000</v>
      </c>
      <c r="AN38" s="9">
        <f t="shared" si="29"/>
        <v>0</v>
      </c>
      <c r="AO38" s="9">
        <f t="shared" si="29"/>
        <v>0</v>
      </c>
      <c r="AP38" s="9">
        <f t="shared" si="29"/>
        <v>14000</v>
      </c>
      <c r="AQ38" s="9">
        <f t="shared" si="29"/>
        <v>0</v>
      </c>
      <c r="AR38" s="9">
        <f t="shared" si="29"/>
        <v>0</v>
      </c>
      <c r="AS38" s="9">
        <f t="shared" si="29"/>
        <v>14000</v>
      </c>
      <c r="AT38" s="9">
        <f t="shared" si="29"/>
        <v>0</v>
      </c>
      <c r="AU38" s="9">
        <f t="shared" si="29"/>
        <v>0</v>
      </c>
      <c r="AV38" s="9">
        <f t="shared" si="29"/>
        <v>14000</v>
      </c>
      <c r="AW38" s="9">
        <f t="shared" si="29"/>
        <v>0</v>
      </c>
      <c r="AX38" s="9">
        <f t="shared" si="29"/>
        <v>0</v>
      </c>
      <c r="AY38" s="9">
        <f t="shared" si="29"/>
        <v>14000</v>
      </c>
      <c r="AZ38" s="9">
        <f t="shared" si="29"/>
        <v>0</v>
      </c>
      <c r="BA38" s="9">
        <f t="shared" si="29"/>
        <v>0</v>
      </c>
      <c r="BB38" s="9">
        <f t="shared" si="29"/>
        <v>14000</v>
      </c>
      <c r="BC38" s="9">
        <f t="shared" si="29"/>
        <v>0</v>
      </c>
      <c r="BD38" s="9">
        <f t="shared" si="29"/>
        <v>0</v>
      </c>
      <c r="BE38" s="9">
        <f t="shared" si="29"/>
        <v>14000</v>
      </c>
      <c r="BF38" s="9">
        <f t="shared" si="29"/>
        <v>0</v>
      </c>
      <c r="BG38" s="9">
        <f t="shared" si="29"/>
        <v>0</v>
      </c>
      <c r="BH38" s="9">
        <f t="shared" si="29"/>
        <v>14000</v>
      </c>
      <c r="BI38" s="9">
        <f t="shared" si="29"/>
        <v>0</v>
      </c>
      <c r="BJ38" s="9">
        <f t="shared" si="29"/>
        <v>0</v>
      </c>
      <c r="BK38" s="9">
        <f t="shared" si="29"/>
        <v>14000</v>
      </c>
      <c r="BL38" s="9">
        <f t="shared" si="29"/>
        <v>0</v>
      </c>
    </row>
    <row r="40" spans="2:64" x14ac:dyDescent="0.2">
      <c r="B40" s="129" t="s">
        <v>1</v>
      </c>
      <c r="C40" s="141"/>
      <c r="D40" s="141"/>
      <c r="E40" s="151"/>
      <c r="F40" s="151"/>
      <c r="G40" s="151"/>
      <c r="H40" s="151"/>
      <c r="I40" s="151"/>
      <c r="J40" s="151"/>
      <c r="K40" s="151"/>
      <c r="L40" s="151"/>
      <c r="M40" s="151">
        <v>250</v>
      </c>
      <c r="N40" s="151">
        <v>250</v>
      </c>
      <c r="O40" s="151">
        <v>250</v>
      </c>
      <c r="P40" s="151">
        <v>250</v>
      </c>
      <c r="Q40" s="151">
        <v>250</v>
      </c>
      <c r="R40" s="151">
        <v>250</v>
      </c>
      <c r="S40" s="151">
        <v>250</v>
      </c>
      <c r="T40" s="151">
        <v>250</v>
      </c>
      <c r="U40" s="151">
        <v>250</v>
      </c>
      <c r="V40" s="151">
        <v>250</v>
      </c>
      <c r="W40" s="151">
        <v>250</v>
      </c>
      <c r="X40" s="151">
        <v>250</v>
      </c>
      <c r="Y40" s="152">
        <f t="shared" ref="Y40:BL42" si="30">M40</f>
        <v>250</v>
      </c>
      <c r="Z40" s="152">
        <f t="shared" si="30"/>
        <v>250</v>
      </c>
      <c r="AA40" s="152">
        <f t="shared" si="30"/>
        <v>250</v>
      </c>
      <c r="AB40" s="152">
        <f t="shared" si="30"/>
        <v>250</v>
      </c>
      <c r="AC40" s="152">
        <f t="shared" si="30"/>
        <v>250</v>
      </c>
      <c r="AD40" s="152">
        <f t="shared" si="30"/>
        <v>250</v>
      </c>
      <c r="AE40" s="152">
        <f t="shared" si="30"/>
        <v>250</v>
      </c>
      <c r="AF40" s="152">
        <f t="shared" si="30"/>
        <v>250</v>
      </c>
      <c r="AG40" s="152">
        <f t="shared" si="30"/>
        <v>250</v>
      </c>
      <c r="AH40" s="152">
        <f t="shared" si="30"/>
        <v>250</v>
      </c>
      <c r="AI40" s="152">
        <f t="shared" si="30"/>
        <v>250</v>
      </c>
      <c r="AJ40" s="152">
        <f t="shared" si="30"/>
        <v>250</v>
      </c>
      <c r="AK40" s="152">
        <f t="shared" si="30"/>
        <v>250</v>
      </c>
      <c r="AL40" s="152">
        <f t="shared" si="30"/>
        <v>250</v>
      </c>
      <c r="AM40" s="152">
        <f t="shared" si="30"/>
        <v>250</v>
      </c>
      <c r="AN40" s="152">
        <f t="shared" si="30"/>
        <v>250</v>
      </c>
      <c r="AO40" s="152">
        <f t="shared" si="30"/>
        <v>250</v>
      </c>
      <c r="AP40" s="152">
        <f t="shared" si="30"/>
        <v>250</v>
      </c>
      <c r="AQ40" s="152">
        <f t="shared" si="30"/>
        <v>250</v>
      </c>
      <c r="AR40" s="152">
        <f t="shared" si="30"/>
        <v>250</v>
      </c>
      <c r="AS40" s="152">
        <f t="shared" si="30"/>
        <v>250</v>
      </c>
      <c r="AT40" s="152">
        <f t="shared" si="30"/>
        <v>250</v>
      </c>
      <c r="AU40" s="152">
        <f t="shared" si="30"/>
        <v>250</v>
      </c>
      <c r="AV40" s="152">
        <f t="shared" si="30"/>
        <v>250</v>
      </c>
      <c r="AW40" s="152">
        <f t="shared" si="30"/>
        <v>250</v>
      </c>
      <c r="AX40" s="152">
        <f t="shared" si="30"/>
        <v>250</v>
      </c>
      <c r="AY40" s="152">
        <f t="shared" si="30"/>
        <v>250</v>
      </c>
      <c r="AZ40" s="152">
        <f t="shared" si="30"/>
        <v>250</v>
      </c>
      <c r="BA40" s="152">
        <f t="shared" si="30"/>
        <v>250</v>
      </c>
      <c r="BB40" s="152">
        <f t="shared" si="30"/>
        <v>250</v>
      </c>
      <c r="BC40" s="152">
        <f t="shared" si="30"/>
        <v>250</v>
      </c>
      <c r="BD40" s="152">
        <f t="shared" si="30"/>
        <v>250</v>
      </c>
      <c r="BE40" s="152">
        <f t="shared" si="30"/>
        <v>250</v>
      </c>
      <c r="BF40" s="152">
        <f t="shared" si="30"/>
        <v>250</v>
      </c>
      <c r="BG40" s="152">
        <f t="shared" si="30"/>
        <v>250</v>
      </c>
      <c r="BH40" s="152">
        <f t="shared" si="30"/>
        <v>250</v>
      </c>
      <c r="BI40" s="152">
        <f t="shared" si="30"/>
        <v>250</v>
      </c>
      <c r="BJ40" s="152">
        <f t="shared" si="30"/>
        <v>250</v>
      </c>
      <c r="BK40" s="152">
        <f t="shared" si="30"/>
        <v>250</v>
      </c>
      <c r="BL40" s="153">
        <f t="shared" si="30"/>
        <v>250</v>
      </c>
    </row>
    <row r="41" spans="2:64" x14ac:dyDescent="0.2">
      <c r="B41" s="133" t="s">
        <v>2</v>
      </c>
      <c r="C41" s="144"/>
      <c r="D41" s="144"/>
      <c r="E41" s="154"/>
      <c r="F41" s="154"/>
      <c r="G41" s="154"/>
      <c r="H41" s="154"/>
      <c r="I41" s="154"/>
      <c r="J41" s="154"/>
      <c r="K41" s="154"/>
      <c r="L41" s="154"/>
      <c r="M41" s="154">
        <v>10000</v>
      </c>
      <c r="N41" s="154">
        <v>0</v>
      </c>
      <c r="O41" s="154">
        <v>0</v>
      </c>
      <c r="P41" s="154">
        <v>0</v>
      </c>
      <c r="Q41" s="154">
        <v>0</v>
      </c>
      <c r="R41" s="154">
        <v>0</v>
      </c>
      <c r="S41" s="154">
        <v>0</v>
      </c>
      <c r="T41" s="154">
        <v>0</v>
      </c>
      <c r="U41" s="154">
        <v>0</v>
      </c>
      <c r="V41" s="154">
        <v>0</v>
      </c>
      <c r="W41" s="154">
        <v>0</v>
      </c>
      <c r="X41" s="154">
        <v>0</v>
      </c>
      <c r="Y41" s="145">
        <f t="shared" si="30"/>
        <v>10000</v>
      </c>
      <c r="Z41" s="145">
        <f t="shared" si="30"/>
        <v>0</v>
      </c>
      <c r="AA41" s="145">
        <f t="shared" si="30"/>
        <v>0</v>
      </c>
      <c r="AB41" s="145">
        <f t="shared" si="30"/>
        <v>0</v>
      </c>
      <c r="AC41" s="145">
        <f t="shared" si="30"/>
        <v>0</v>
      </c>
      <c r="AD41" s="145">
        <f t="shared" si="30"/>
        <v>0</v>
      </c>
      <c r="AE41" s="145">
        <f t="shared" si="30"/>
        <v>0</v>
      </c>
      <c r="AF41" s="145">
        <f t="shared" si="30"/>
        <v>0</v>
      </c>
      <c r="AG41" s="145">
        <f t="shared" si="30"/>
        <v>0</v>
      </c>
      <c r="AH41" s="145">
        <f t="shared" si="30"/>
        <v>0</v>
      </c>
      <c r="AI41" s="145">
        <f t="shared" si="30"/>
        <v>0</v>
      </c>
      <c r="AJ41" s="145">
        <f t="shared" si="30"/>
        <v>0</v>
      </c>
      <c r="AK41" s="145">
        <f t="shared" si="30"/>
        <v>10000</v>
      </c>
      <c r="AL41" s="145">
        <f t="shared" si="30"/>
        <v>0</v>
      </c>
      <c r="AM41" s="145">
        <f t="shared" si="30"/>
        <v>0</v>
      </c>
      <c r="AN41" s="145">
        <f t="shared" si="30"/>
        <v>0</v>
      </c>
      <c r="AO41" s="145">
        <f t="shared" si="30"/>
        <v>0</v>
      </c>
      <c r="AP41" s="145">
        <f t="shared" si="30"/>
        <v>0</v>
      </c>
      <c r="AQ41" s="145">
        <f t="shared" si="30"/>
        <v>0</v>
      </c>
      <c r="AR41" s="145">
        <f t="shared" si="30"/>
        <v>0</v>
      </c>
      <c r="AS41" s="145">
        <f t="shared" si="30"/>
        <v>0</v>
      </c>
      <c r="AT41" s="145">
        <f t="shared" si="30"/>
        <v>0</v>
      </c>
      <c r="AU41" s="145">
        <f t="shared" si="30"/>
        <v>0</v>
      </c>
      <c r="AV41" s="145">
        <f t="shared" si="30"/>
        <v>0</v>
      </c>
      <c r="AW41" s="145">
        <f t="shared" si="30"/>
        <v>10000</v>
      </c>
      <c r="AX41" s="145">
        <f t="shared" si="30"/>
        <v>0</v>
      </c>
      <c r="AY41" s="145">
        <f t="shared" si="30"/>
        <v>0</v>
      </c>
      <c r="AZ41" s="145">
        <f t="shared" si="30"/>
        <v>0</v>
      </c>
      <c r="BA41" s="145">
        <f t="shared" si="30"/>
        <v>0</v>
      </c>
      <c r="BB41" s="145">
        <f t="shared" si="30"/>
        <v>0</v>
      </c>
      <c r="BC41" s="145">
        <f t="shared" si="30"/>
        <v>0</v>
      </c>
      <c r="BD41" s="145">
        <f t="shared" si="30"/>
        <v>0</v>
      </c>
      <c r="BE41" s="145">
        <f t="shared" si="30"/>
        <v>0</v>
      </c>
      <c r="BF41" s="145">
        <f t="shared" si="30"/>
        <v>0</v>
      </c>
      <c r="BG41" s="145">
        <f t="shared" si="30"/>
        <v>0</v>
      </c>
      <c r="BH41" s="145">
        <f t="shared" si="30"/>
        <v>0</v>
      </c>
      <c r="BI41" s="145">
        <f t="shared" si="30"/>
        <v>10000</v>
      </c>
      <c r="BJ41" s="145">
        <f t="shared" si="30"/>
        <v>0</v>
      </c>
      <c r="BK41" s="145">
        <f t="shared" si="30"/>
        <v>0</v>
      </c>
      <c r="BL41" s="146">
        <f t="shared" si="30"/>
        <v>0</v>
      </c>
    </row>
    <row r="42" spans="2:64" x14ac:dyDescent="0.2">
      <c r="B42" s="137" t="s">
        <v>3</v>
      </c>
      <c r="C42" s="148"/>
      <c r="D42" s="148"/>
      <c r="E42" s="155"/>
      <c r="F42" s="155"/>
      <c r="G42" s="155"/>
      <c r="H42" s="155"/>
      <c r="I42" s="155"/>
      <c r="J42" s="155"/>
      <c r="K42" s="155"/>
      <c r="L42" s="155"/>
      <c r="M42" s="155">
        <v>500</v>
      </c>
      <c r="N42" s="155">
        <v>0</v>
      </c>
      <c r="O42" s="155">
        <v>0</v>
      </c>
      <c r="P42" s="155">
        <v>500</v>
      </c>
      <c r="Q42" s="155">
        <v>0</v>
      </c>
      <c r="R42" s="155">
        <v>0</v>
      </c>
      <c r="S42" s="155">
        <v>500</v>
      </c>
      <c r="T42" s="155">
        <v>0</v>
      </c>
      <c r="U42" s="155">
        <v>0</v>
      </c>
      <c r="V42" s="155">
        <v>500</v>
      </c>
      <c r="W42" s="155">
        <v>0</v>
      </c>
      <c r="X42" s="155">
        <v>0</v>
      </c>
      <c r="Y42" s="149">
        <f t="shared" si="30"/>
        <v>500</v>
      </c>
      <c r="Z42" s="149">
        <f t="shared" si="30"/>
        <v>0</v>
      </c>
      <c r="AA42" s="149">
        <f t="shared" si="30"/>
        <v>0</v>
      </c>
      <c r="AB42" s="149">
        <f t="shared" si="30"/>
        <v>500</v>
      </c>
      <c r="AC42" s="149">
        <f t="shared" si="30"/>
        <v>0</v>
      </c>
      <c r="AD42" s="149">
        <f t="shared" si="30"/>
        <v>0</v>
      </c>
      <c r="AE42" s="149">
        <f t="shared" si="30"/>
        <v>500</v>
      </c>
      <c r="AF42" s="149">
        <f t="shared" si="30"/>
        <v>0</v>
      </c>
      <c r="AG42" s="149">
        <f t="shared" si="30"/>
        <v>0</v>
      </c>
      <c r="AH42" s="149">
        <f t="shared" si="30"/>
        <v>500</v>
      </c>
      <c r="AI42" s="149">
        <f t="shared" si="30"/>
        <v>0</v>
      </c>
      <c r="AJ42" s="149">
        <f t="shared" si="30"/>
        <v>0</v>
      </c>
      <c r="AK42" s="149">
        <f t="shared" si="30"/>
        <v>500</v>
      </c>
      <c r="AL42" s="149">
        <f t="shared" si="30"/>
        <v>0</v>
      </c>
      <c r="AM42" s="149">
        <f t="shared" si="30"/>
        <v>0</v>
      </c>
      <c r="AN42" s="149">
        <f t="shared" si="30"/>
        <v>500</v>
      </c>
      <c r="AO42" s="149">
        <f t="shared" si="30"/>
        <v>0</v>
      </c>
      <c r="AP42" s="149">
        <f t="shared" si="30"/>
        <v>0</v>
      </c>
      <c r="AQ42" s="149">
        <f t="shared" si="30"/>
        <v>500</v>
      </c>
      <c r="AR42" s="149">
        <f t="shared" si="30"/>
        <v>0</v>
      </c>
      <c r="AS42" s="149">
        <f t="shared" si="30"/>
        <v>0</v>
      </c>
      <c r="AT42" s="149">
        <f t="shared" si="30"/>
        <v>500</v>
      </c>
      <c r="AU42" s="149">
        <f t="shared" si="30"/>
        <v>0</v>
      </c>
      <c r="AV42" s="149">
        <f t="shared" si="30"/>
        <v>0</v>
      </c>
      <c r="AW42" s="149">
        <f t="shared" si="30"/>
        <v>500</v>
      </c>
      <c r="AX42" s="149">
        <f t="shared" si="30"/>
        <v>0</v>
      </c>
      <c r="AY42" s="149">
        <f t="shared" si="30"/>
        <v>0</v>
      </c>
      <c r="AZ42" s="149">
        <f t="shared" si="30"/>
        <v>500</v>
      </c>
      <c r="BA42" s="149">
        <f t="shared" si="30"/>
        <v>0</v>
      </c>
      <c r="BB42" s="149">
        <f t="shared" si="30"/>
        <v>0</v>
      </c>
      <c r="BC42" s="149">
        <f t="shared" si="30"/>
        <v>500</v>
      </c>
      <c r="BD42" s="149">
        <f t="shared" si="30"/>
        <v>0</v>
      </c>
      <c r="BE42" s="149">
        <f t="shared" si="30"/>
        <v>0</v>
      </c>
      <c r="BF42" s="149">
        <f t="shared" si="30"/>
        <v>500</v>
      </c>
      <c r="BG42" s="149">
        <f t="shared" si="30"/>
        <v>0</v>
      </c>
      <c r="BH42" s="149">
        <f t="shared" si="30"/>
        <v>0</v>
      </c>
      <c r="BI42" s="149">
        <f t="shared" si="30"/>
        <v>500</v>
      </c>
      <c r="BJ42" s="149">
        <f t="shared" si="30"/>
        <v>0</v>
      </c>
      <c r="BK42" s="149">
        <f t="shared" si="30"/>
        <v>0</v>
      </c>
      <c r="BL42" s="150">
        <f t="shared" si="30"/>
        <v>500</v>
      </c>
    </row>
    <row r="44" spans="2:64" x14ac:dyDescent="0.2">
      <c r="B44" s="9" t="s">
        <v>96</v>
      </c>
      <c r="C44" s="9"/>
      <c r="D44" s="9"/>
      <c r="E44" s="9">
        <f>SUM(E40:E43)</f>
        <v>0</v>
      </c>
      <c r="F44" s="9">
        <f t="shared" ref="F44:BL44" si="31">SUM(F40:F43)</f>
        <v>0</v>
      </c>
      <c r="G44" s="9">
        <f t="shared" si="31"/>
        <v>0</v>
      </c>
      <c r="H44" s="9">
        <f t="shared" si="31"/>
        <v>0</v>
      </c>
      <c r="I44" s="9">
        <f t="shared" si="31"/>
        <v>0</v>
      </c>
      <c r="J44" s="9">
        <f t="shared" si="31"/>
        <v>0</v>
      </c>
      <c r="K44" s="9">
        <f t="shared" si="31"/>
        <v>0</v>
      </c>
      <c r="L44" s="9">
        <f t="shared" si="31"/>
        <v>0</v>
      </c>
      <c r="M44" s="9">
        <f t="shared" si="31"/>
        <v>10750</v>
      </c>
      <c r="N44" s="9">
        <f t="shared" si="31"/>
        <v>250</v>
      </c>
      <c r="O44" s="9">
        <f t="shared" si="31"/>
        <v>250</v>
      </c>
      <c r="P44" s="9">
        <f t="shared" si="31"/>
        <v>750</v>
      </c>
      <c r="Q44" s="9">
        <f t="shared" si="31"/>
        <v>250</v>
      </c>
      <c r="R44" s="9">
        <f t="shared" si="31"/>
        <v>250</v>
      </c>
      <c r="S44" s="9">
        <f t="shared" si="31"/>
        <v>750</v>
      </c>
      <c r="T44" s="9">
        <f t="shared" si="31"/>
        <v>250</v>
      </c>
      <c r="U44" s="9">
        <f t="shared" si="31"/>
        <v>250</v>
      </c>
      <c r="V44" s="9">
        <f t="shared" si="31"/>
        <v>750</v>
      </c>
      <c r="W44" s="9">
        <f t="shared" si="31"/>
        <v>250</v>
      </c>
      <c r="X44" s="9">
        <f t="shared" si="31"/>
        <v>250</v>
      </c>
      <c r="Y44" s="9">
        <f t="shared" si="31"/>
        <v>10750</v>
      </c>
      <c r="Z44" s="9">
        <f t="shared" si="31"/>
        <v>250</v>
      </c>
      <c r="AA44" s="9">
        <f t="shared" si="31"/>
        <v>250</v>
      </c>
      <c r="AB44" s="9">
        <f t="shared" si="31"/>
        <v>750</v>
      </c>
      <c r="AC44" s="9">
        <f t="shared" si="31"/>
        <v>250</v>
      </c>
      <c r="AD44" s="9">
        <f t="shared" si="31"/>
        <v>250</v>
      </c>
      <c r="AE44" s="9">
        <f t="shared" si="31"/>
        <v>750</v>
      </c>
      <c r="AF44" s="9">
        <f t="shared" si="31"/>
        <v>250</v>
      </c>
      <c r="AG44" s="9">
        <f t="shared" si="31"/>
        <v>250</v>
      </c>
      <c r="AH44" s="9">
        <f t="shared" si="31"/>
        <v>750</v>
      </c>
      <c r="AI44" s="9">
        <f t="shared" si="31"/>
        <v>250</v>
      </c>
      <c r="AJ44" s="9">
        <f t="shared" si="31"/>
        <v>250</v>
      </c>
      <c r="AK44" s="9">
        <f t="shared" si="31"/>
        <v>10750</v>
      </c>
      <c r="AL44" s="9">
        <f t="shared" si="31"/>
        <v>250</v>
      </c>
      <c r="AM44" s="9">
        <f t="shared" si="31"/>
        <v>250</v>
      </c>
      <c r="AN44" s="9">
        <f t="shared" si="31"/>
        <v>750</v>
      </c>
      <c r="AO44" s="9">
        <f t="shared" si="31"/>
        <v>250</v>
      </c>
      <c r="AP44" s="9">
        <f t="shared" si="31"/>
        <v>250</v>
      </c>
      <c r="AQ44" s="9">
        <f t="shared" si="31"/>
        <v>750</v>
      </c>
      <c r="AR44" s="9">
        <f t="shared" si="31"/>
        <v>250</v>
      </c>
      <c r="AS44" s="9">
        <f t="shared" si="31"/>
        <v>250</v>
      </c>
      <c r="AT44" s="9">
        <f t="shared" si="31"/>
        <v>750</v>
      </c>
      <c r="AU44" s="9">
        <f t="shared" si="31"/>
        <v>250</v>
      </c>
      <c r="AV44" s="9">
        <f t="shared" si="31"/>
        <v>250</v>
      </c>
      <c r="AW44" s="9">
        <f t="shared" si="31"/>
        <v>10750</v>
      </c>
      <c r="AX44" s="9">
        <f t="shared" si="31"/>
        <v>250</v>
      </c>
      <c r="AY44" s="9">
        <f t="shared" si="31"/>
        <v>250</v>
      </c>
      <c r="AZ44" s="9">
        <f t="shared" si="31"/>
        <v>750</v>
      </c>
      <c r="BA44" s="9">
        <f t="shared" si="31"/>
        <v>250</v>
      </c>
      <c r="BB44" s="9">
        <f t="shared" si="31"/>
        <v>250</v>
      </c>
      <c r="BC44" s="9">
        <f t="shared" si="31"/>
        <v>750</v>
      </c>
      <c r="BD44" s="9">
        <f t="shared" si="31"/>
        <v>250</v>
      </c>
      <c r="BE44" s="9">
        <f t="shared" si="31"/>
        <v>250</v>
      </c>
      <c r="BF44" s="9">
        <f t="shared" si="31"/>
        <v>750</v>
      </c>
      <c r="BG44" s="9">
        <f t="shared" si="31"/>
        <v>250</v>
      </c>
      <c r="BH44" s="9">
        <f t="shared" si="31"/>
        <v>250</v>
      </c>
      <c r="BI44" s="9">
        <f t="shared" si="31"/>
        <v>10750</v>
      </c>
      <c r="BJ44" s="9">
        <f t="shared" si="31"/>
        <v>250</v>
      </c>
      <c r="BK44" s="9">
        <f t="shared" si="31"/>
        <v>250</v>
      </c>
      <c r="BL44" s="9">
        <f t="shared" si="31"/>
        <v>750</v>
      </c>
    </row>
    <row r="46" spans="2:64" x14ac:dyDescent="0.2">
      <c r="B46" s="10" t="s">
        <v>84</v>
      </c>
      <c r="C46" s="10"/>
      <c r="D46" s="10"/>
      <c r="E46" s="10">
        <f>E21+E32+E38+E44</f>
        <v>65130.583333333336</v>
      </c>
      <c r="F46" s="10">
        <f t="shared" ref="F46:BL46" si="32">F21+F32+F38+F44</f>
        <v>65130.583333333336</v>
      </c>
      <c r="G46" s="10">
        <f t="shared" si="32"/>
        <v>65130.583333333336</v>
      </c>
      <c r="H46" s="10">
        <f t="shared" si="32"/>
        <v>65130.583333333336</v>
      </c>
      <c r="I46" s="10">
        <f t="shared" si="32"/>
        <v>79130.583333333343</v>
      </c>
      <c r="J46" s="10">
        <f t="shared" si="32"/>
        <v>65130.583333333336</v>
      </c>
      <c r="K46" s="10">
        <f t="shared" si="32"/>
        <v>73921.250000000015</v>
      </c>
      <c r="L46" s="10">
        <f t="shared" si="32"/>
        <v>87921.250000000015</v>
      </c>
      <c r="M46" s="10">
        <f t="shared" si="32"/>
        <v>84671.250000000015</v>
      </c>
      <c r="N46" s="10">
        <f t="shared" si="32"/>
        <v>74171.250000000015</v>
      </c>
      <c r="O46" s="10">
        <f t="shared" si="32"/>
        <v>88171.250000000015</v>
      </c>
      <c r="P46" s="10">
        <f t="shared" si="32"/>
        <v>74671.250000000015</v>
      </c>
      <c r="Q46" s="10">
        <f t="shared" si="32"/>
        <v>77867.3125</v>
      </c>
      <c r="R46" s="10">
        <f t="shared" si="32"/>
        <v>91867.3125</v>
      </c>
      <c r="S46" s="10">
        <f t="shared" si="32"/>
        <v>78367.3125</v>
      </c>
      <c r="T46" s="10">
        <f t="shared" si="32"/>
        <v>77867.3125</v>
      </c>
      <c r="U46" s="10">
        <f t="shared" si="32"/>
        <v>91867.3125</v>
      </c>
      <c r="V46" s="10">
        <f t="shared" si="32"/>
        <v>78367.3125</v>
      </c>
      <c r="W46" s="10">
        <f t="shared" si="32"/>
        <v>77867.3125</v>
      </c>
      <c r="X46" s="10">
        <f t="shared" si="32"/>
        <v>91867.3125</v>
      </c>
      <c r="Y46" s="10">
        <f t="shared" si="32"/>
        <v>88367.3125</v>
      </c>
      <c r="Z46" s="10">
        <f t="shared" si="32"/>
        <v>77867.3125</v>
      </c>
      <c r="AA46" s="10">
        <f t="shared" si="32"/>
        <v>91867.3125</v>
      </c>
      <c r="AB46" s="10">
        <f t="shared" si="32"/>
        <v>78367.3125</v>
      </c>
      <c r="AC46" s="10">
        <f t="shared" si="32"/>
        <v>81748.178125000006</v>
      </c>
      <c r="AD46" s="10">
        <f t="shared" si="32"/>
        <v>95748.178125000006</v>
      </c>
      <c r="AE46" s="10">
        <f t="shared" si="32"/>
        <v>82248.178125000006</v>
      </c>
      <c r="AF46" s="10">
        <f t="shared" si="32"/>
        <v>81748.178125000006</v>
      </c>
      <c r="AG46" s="10">
        <f t="shared" si="32"/>
        <v>95748.178125000006</v>
      </c>
      <c r="AH46" s="10">
        <f t="shared" si="32"/>
        <v>82248.178125000006</v>
      </c>
      <c r="AI46" s="10">
        <f t="shared" si="32"/>
        <v>81748.178125000006</v>
      </c>
      <c r="AJ46" s="10">
        <f t="shared" si="32"/>
        <v>95748.178125000006</v>
      </c>
      <c r="AK46" s="10">
        <f t="shared" si="32"/>
        <v>92248.178125000006</v>
      </c>
      <c r="AL46" s="10">
        <f t="shared" si="32"/>
        <v>81748.178125000006</v>
      </c>
      <c r="AM46" s="10">
        <f t="shared" si="32"/>
        <v>95748.178125000006</v>
      </c>
      <c r="AN46" s="10">
        <f t="shared" si="32"/>
        <v>82248.178125000006</v>
      </c>
      <c r="AO46" s="10">
        <f t="shared" si="32"/>
        <v>85823.087031250005</v>
      </c>
      <c r="AP46" s="10">
        <f t="shared" si="32"/>
        <v>99823.087031250005</v>
      </c>
      <c r="AQ46" s="10">
        <f t="shared" si="32"/>
        <v>86323.087031250005</v>
      </c>
      <c r="AR46" s="10">
        <f t="shared" si="32"/>
        <v>85823.087031250005</v>
      </c>
      <c r="AS46" s="10">
        <f t="shared" si="32"/>
        <v>99823.087031250005</v>
      </c>
      <c r="AT46" s="10">
        <f t="shared" si="32"/>
        <v>86323.087031250005</v>
      </c>
      <c r="AU46" s="10">
        <f t="shared" si="32"/>
        <v>85823.087031250005</v>
      </c>
      <c r="AV46" s="10">
        <f t="shared" si="32"/>
        <v>99823.087031250005</v>
      </c>
      <c r="AW46" s="10">
        <f t="shared" si="32"/>
        <v>96323.087031250005</v>
      </c>
      <c r="AX46" s="10">
        <f t="shared" si="32"/>
        <v>85823.087031250005</v>
      </c>
      <c r="AY46" s="10">
        <f t="shared" si="32"/>
        <v>99823.087031250005</v>
      </c>
      <c r="AZ46" s="10">
        <f t="shared" si="32"/>
        <v>86323.087031250005</v>
      </c>
      <c r="BA46" s="10">
        <f t="shared" si="32"/>
        <v>90101.741382812499</v>
      </c>
      <c r="BB46" s="10">
        <f t="shared" si="32"/>
        <v>104101.7413828125</v>
      </c>
      <c r="BC46" s="10">
        <f t="shared" si="32"/>
        <v>90601.741382812499</v>
      </c>
      <c r="BD46" s="10">
        <f t="shared" si="32"/>
        <v>90101.741382812499</v>
      </c>
      <c r="BE46" s="10">
        <f t="shared" si="32"/>
        <v>104101.7413828125</v>
      </c>
      <c r="BF46" s="10">
        <f t="shared" si="32"/>
        <v>90601.741382812499</v>
      </c>
      <c r="BG46" s="10">
        <f t="shared" si="32"/>
        <v>90101.741382812499</v>
      </c>
      <c r="BH46" s="10">
        <f t="shared" si="32"/>
        <v>104101.7413828125</v>
      </c>
      <c r="BI46" s="10">
        <f t="shared" si="32"/>
        <v>100601.7413828125</v>
      </c>
      <c r="BJ46" s="10">
        <f t="shared" si="32"/>
        <v>90101.741382812499</v>
      </c>
      <c r="BK46" s="10">
        <f t="shared" si="32"/>
        <v>104101.7413828125</v>
      </c>
      <c r="BL46" s="10">
        <f t="shared" si="32"/>
        <v>90601.741382812499</v>
      </c>
    </row>
    <row r="48" spans="2:64" ht="13.5" thickBot="1" x14ac:dyDescent="0.25"/>
    <row r="49" spans="2:3" x14ac:dyDescent="0.2">
      <c r="B49" s="213" t="s">
        <v>32</v>
      </c>
      <c r="C49" s="215">
        <v>0</v>
      </c>
    </row>
    <row r="50" spans="2:3" x14ac:dyDescent="0.2">
      <c r="B50" s="205" t="s">
        <v>38</v>
      </c>
      <c r="C50" s="216">
        <v>0.12859999999999999</v>
      </c>
    </row>
    <row r="51" spans="2:3" x14ac:dyDescent="0.2">
      <c r="B51" s="205" t="s">
        <v>33</v>
      </c>
      <c r="C51" s="216">
        <v>0.1</v>
      </c>
    </row>
    <row r="52" spans="2:3" x14ac:dyDescent="0.2">
      <c r="B52" s="205" t="s">
        <v>75</v>
      </c>
      <c r="C52" s="216">
        <v>0.04</v>
      </c>
    </row>
    <row r="53" spans="2:3" x14ac:dyDescent="0.2">
      <c r="B53" s="205" t="s">
        <v>34</v>
      </c>
      <c r="C53" s="216">
        <v>0</v>
      </c>
    </row>
    <row r="54" spans="2:3" x14ac:dyDescent="0.2">
      <c r="B54" s="205" t="s">
        <v>35</v>
      </c>
      <c r="C54" s="216">
        <v>0.05</v>
      </c>
    </row>
    <row r="55" spans="2:3" x14ac:dyDescent="0.2">
      <c r="B55" s="205" t="s">
        <v>1</v>
      </c>
      <c r="C55" s="216">
        <v>0</v>
      </c>
    </row>
    <row r="56" spans="2:3" ht="13.5" thickBot="1" x14ac:dyDescent="0.25">
      <c r="B56" s="225"/>
      <c r="C56" s="2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5" tint="0.39997558519241921"/>
  </sheetPr>
  <dimension ref="A1:CK64"/>
  <sheetViews>
    <sheetView zoomScaleNormal="100" workbookViewId="0">
      <pane xSplit="3" ySplit="4" topLeftCell="D23" activePane="bottomRight" state="frozen"/>
      <selection pane="topRight" activeCell="D1" sqref="D1"/>
      <selection pane="bottomLeft" activeCell="A5" sqref="A5"/>
      <selection pane="bottomRight" activeCell="B26" sqref="B26"/>
    </sheetView>
  </sheetViews>
  <sheetFormatPr defaultColWidth="8.85546875" defaultRowHeight="12.75" x14ac:dyDescent="0.2"/>
  <cols>
    <col min="2" max="2" width="27.42578125" bestFit="1" customWidth="1"/>
    <col min="3" max="3" width="21.7109375" customWidth="1"/>
  </cols>
  <sheetData>
    <row r="1" spans="1:89" s="52" customFormat="1" ht="12" x14ac:dyDescent="0.2">
      <c r="A1" s="65">
        <f>Dashboard!C42</f>
        <v>44287</v>
      </c>
      <c r="B1" s="66"/>
      <c r="C1" s="66"/>
      <c r="D1" s="67">
        <f>DATE(YEAR(E1),MONTH(E1)-1,DAY(E1))</f>
        <v>44256</v>
      </c>
      <c r="E1" s="67">
        <f>A1</f>
        <v>44287</v>
      </c>
      <c r="F1" s="67">
        <f t="shared" ref="F1:BL1" si="0">DATE(YEAR(E1),MONTH(E1)+1,DAY(E1))</f>
        <v>44317</v>
      </c>
      <c r="G1" s="67">
        <f t="shared" si="0"/>
        <v>44348</v>
      </c>
      <c r="H1" s="67">
        <f t="shared" si="0"/>
        <v>44378</v>
      </c>
      <c r="I1" s="67">
        <f t="shared" si="0"/>
        <v>44409</v>
      </c>
      <c r="J1" s="67">
        <f t="shared" si="0"/>
        <v>44440</v>
      </c>
      <c r="K1" s="67">
        <f t="shared" si="0"/>
        <v>44470</v>
      </c>
      <c r="L1" s="67">
        <f t="shared" si="0"/>
        <v>44501</v>
      </c>
      <c r="M1" s="67">
        <f>A2</f>
        <v>44652</v>
      </c>
      <c r="N1" s="67">
        <f t="shared" si="0"/>
        <v>44682</v>
      </c>
      <c r="O1" s="67">
        <f t="shared" si="0"/>
        <v>44713</v>
      </c>
      <c r="P1" s="67">
        <f t="shared" si="0"/>
        <v>44743</v>
      </c>
      <c r="Q1" s="67">
        <f t="shared" si="0"/>
        <v>44774</v>
      </c>
      <c r="R1" s="67">
        <f t="shared" si="0"/>
        <v>44805</v>
      </c>
      <c r="S1" s="67">
        <f t="shared" si="0"/>
        <v>44835</v>
      </c>
      <c r="T1" s="67">
        <f t="shared" si="0"/>
        <v>44866</v>
      </c>
      <c r="U1" s="67">
        <f t="shared" si="0"/>
        <v>44896</v>
      </c>
      <c r="V1" s="67">
        <f t="shared" si="0"/>
        <v>44927</v>
      </c>
      <c r="W1" s="67">
        <f t="shared" si="0"/>
        <v>44958</v>
      </c>
      <c r="X1" s="67">
        <f t="shared" si="0"/>
        <v>44986</v>
      </c>
      <c r="Y1" s="67">
        <f t="shared" si="0"/>
        <v>45017</v>
      </c>
      <c r="Z1" s="67">
        <f t="shared" si="0"/>
        <v>45047</v>
      </c>
      <c r="AA1" s="67">
        <f t="shared" si="0"/>
        <v>45078</v>
      </c>
      <c r="AB1" s="67">
        <f t="shared" si="0"/>
        <v>45108</v>
      </c>
      <c r="AC1" s="67">
        <f t="shared" si="0"/>
        <v>45139</v>
      </c>
      <c r="AD1" s="67">
        <f t="shared" si="0"/>
        <v>45170</v>
      </c>
      <c r="AE1" s="67">
        <f t="shared" si="0"/>
        <v>45200</v>
      </c>
      <c r="AF1" s="67">
        <f t="shared" si="0"/>
        <v>45231</v>
      </c>
      <c r="AG1" s="67">
        <f t="shared" si="0"/>
        <v>45261</v>
      </c>
      <c r="AH1" s="67">
        <f t="shared" si="0"/>
        <v>45292</v>
      </c>
      <c r="AI1" s="67">
        <f t="shared" si="0"/>
        <v>45323</v>
      </c>
      <c r="AJ1" s="67">
        <f t="shared" si="0"/>
        <v>45352</v>
      </c>
      <c r="AK1" s="67">
        <f t="shared" si="0"/>
        <v>45383</v>
      </c>
      <c r="AL1" s="67">
        <f t="shared" si="0"/>
        <v>45413</v>
      </c>
      <c r="AM1" s="67">
        <f t="shared" si="0"/>
        <v>45444</v>
      </c>
      <c r="AN1" s="67">
        <f t="shared" si="0"/>
        <v>45474</v>
      </c>
      <c r="AO1" s="67">
        <f t="shared" si="0"/>
        <v>45505</v>
      </c>
      <c r="AP1" s="67">
        <f t="shared" si="0"/>
        <v>45536</v>
      </c>
      <c r="AQ1" s="67">
        <f t="shared" si="0"/>
        <v>45566</v>
      </c>
      <c r="AR1" s="67">
        <f t="shared" si="0"/>
        <v>45597</v>
      </c>
      <c r="AS1" s="67">
        <f t="shared" si="0"/>
        <v>45627</v>
      </c>
      <c r="AT1" s="67">
        <f t="shared" si="0"/>
        <v>45658</v>
      </c>
      <c r="AU1" s="67">
        <f t="shared" si="0"/>
        <v>45689</v>
      </c>
      <c r="AV1" s="67">
        <f t="shared" si="0"/>
        <v>45717</v>
      </c>
      <c r="AW1" s="67">
        <f t="shared" si="0"/>
        <v>45748</v>
      </c>
      <c r="AX1" s="67">
        <f t="shared" si="0"/>
        <v>45778</v>
      </c>
      <c r="AY1" s="67">
        <f t="shared" si="0"/>
        <v>45809</v>
      </c>
      <c r="AZ1" s="67">
        <f t="shared" si="0"/>
        <v>45839</v>
      </c>
      <c r="BA1" s="67">
        <f t="shared" si="0"/>
        <v>45870</v>
      </c>
      <c r="BB1" s="67">
        <f t="shared" si="0"/>
        <v>45901</v>
      </c>
      <c r="BC1" s="67">
        <f t="shared" si="0"/>
        <v>45931</v>
      </c>
      <c r="BD1" s="67">
        <f t="shared" si="0"/>
        <v>45962</v>
      </c>
      <c r="BE1" s="67">
        <f t="shared" si="0"/>
        <v>45992</v>
      </c>
      <c r="BF1" s="67">
        <f t="shared" si="0"/>
        <v>46023</v>
      </c>
      <c r="BG1" s="67">
        <f t="shared" si="0"/>
        <v>46054</v>
      </c>
      <c r="BH1" s="67">
        <f t="shared" si="0"/>
        <v>46082</v>
      </c>
      <c r="BI1" s="67">
        <f t="shared" si="0"/>
        <v>46113</v>
      </c>
      <c r="BJ1" s="67">
        <f t="shared" si="0"/>
        <v>46143</v>
      </c>
      <c r="BK1" s="67">
        <f t="shared" si="0"/>
        <v>46174</v>
      </c>
      <c r="BL1" s="67">
        <f t="shared" si="0"/>
        <v>46204</v>
      </c>
      <c r="BM1" s="67">
        <f t="shared" ref="BM1" si="1">DATE(YEAR(BL1),MONTH(BL1)+1,DAY(BL1))</f>
        <v>46235</v>
      </c>
      <c r="BN1" s="67">
        <f t="shared" ref="BN1" si="2">DATE(YEAR(BM1),MONTH(BM1)+1,DAY(BM1))</f>
        <v>46266</v>
      </c>
      <c r="BO1" s="67">
        <f t="shared" ref="BO1" si="3">DATE(YEAR(BN1),MONTH(BN1)+1,DAY(BN1))</f>
        <v>46296</v>
      </c>
      <c r="BP1" s="67">
        <f t="shared" ref="BP1" si="4">DATE(YEAR(BO1),MONTH(BO1)+1,DAY(BO1))</f>
        <v>46327</v>
      </c>
      <c r="BQ1" s="67">
        <f t="shared" ref="BQ1" si="5">DATE(YEAR(BP1),MONTH(BP1)+1,DAY(BP1))</f>
        <v>46357</v>
      </c>
      <c r="BR1" s="67">
        <f t="shared" ref="BR1" si="6">DATE(YEAR(BQ1),MONTH(BQ1)+1,DAY(BQ1))</f>
        <v>46388</v>
      </c>
      <c r="BS1" s="67">
        <f t="shared" ref="BS1:BT1" si="7">DATE(YEAR(BR1),MONTH(BR1)+1,DAY(BR1))</f>
        <v>46419</v>
      </c>
      <c r="BT1" s="67">
        <f t="shared" si="7"/>
        <v>46447</v>
      </c>
      <c r="BU1" s="67">
        <f t="shared" ref="BU1" si="8">DATE(YEAR(BT1),MONTH(BT1)+1,DAY(BT1))</f>
        <v>46478</v>
      </c>
      <c r="BV1" s="67">
        <f t="shared" ref="BV1" si="9">DATE(YEAR(BU1),MONTH(BU1)+1,DAY(BU1))</f>
        <v>46508</v>
      </c>
      <c r="BW1" s="67">
        <f t="shared" ref="BW1" si="10">DATE(YEAR(BV1),MONTH(BV1)+1,DAY(BV1))</f>
        <v>46539</v>
      </c>
      <c r="BX1" s="67">
        <f t="shared" ref="BX1" si="11">DATE(YEAR(BW1),MONTH(BW1)+1,DAY(BW1))</f>
        <v>46569</v>
      </c>
      <c r="BY1" s="67">
        <f t="shared" ref="BY1" si="12">DATE(YEAR(BX1),MONTH(BX1)+1,DAY(BX1))</f>
        <v>46600</v>
      </c>
      <c r="BZ1" s="67">
        <f t="shared" ref="BZ1" si="13">DATE(YEAR(BY1),MONTH(BY1)+1,DAY(BY1))</f>
        <v>46631</v>
      </c>
      <c r="CA1" s="67">
        <f t="shared" ref="CA1" si="14">DATE(YEAR(BZ1),MONTH(BZ1)+1,DAY(BZ1))</f>
        <v>46661</v>
      </c>
      <c r="CB1" s="67">
        <f t="shared" ref="CB1:CC1" si="15">DATE(YEAR(CA1),MONTH(CA1)+1,DAY(CA1))</f>
        <v>46692</v>
      </c>
      <c r="CC1" s="67">
        <f t="shared" si="15"/>
        <v>46722</v>
      </c>
    </row>
    <row r="2" spans="1:89" s="52" customFormat="1" ht="12" x14ac:dyDescent="0.2">
      <c r="A2" s="392">
        <f>Dashboard!C44</f>
        <v>44652</v>
      </c>
      <c r="B2" s="42" t="s">
        <v>78</v>
      </c>
      <c r="D2" s="53">
        <f t="shared" ref="D2:BL2" si="16">YEAR(D1)</f>
        <v>2021</v>
      </c>
      <c r="E2" s="53">
        <f t="shared" si="16"/>
        <v>2021</v>
      </c>
      <c r="F2" s="53">
        <f t="shared" si="16"/>
        <v>2021</v>
      </c>
      <c r="G2" s="53">
        <f t="shared" si="16"/>
        <v>2021</v>
      </c>
      <c r="H2" s="53">
        <f t="shared" si="16"/>
        <v>2021</v>
      </c>
      <c r="I2" s="53">
        <f t="shared" si="16"/>
        <v>2021</v>
      </c>
      <c r="J2" s="53">
        <f t="shared" si="16"/>
        <v>2021</v>
      </c>
      <c r="K2" s="53">
        <f t="shared" si="16"/>
        <v>2021</v>
      </c>
      <c r="L2" s="53">
        <f t="shared" si="16"/>
        <v>2021</v>
      </c>
      <c r="M2" s="53">
        <f t="shared" si="16"/>
        <v>2022</v>
      </c>
      <c r="N2" s="53">
        <f t="shared" si="16"/>
        <v>2022</v>
      </c>
      <c r="O2" s="53">
        <f t="shared" si="16"/>
        <v>2022</v>
      </c>
      <c r="P2" s="53">
        <f t="shared" si="16"/>
        <v>2022</v>
      </c>
      <c r="Q2" s="53">
        <f t="shared" si="16"/>
        <v>2022</v>
      </c>
      <c r="R2" s="53">
        <f t="shared" si="16"/>
        <v>2022</v>
      </c>
      <c r="S2" s="53">
        <f t="shared" si="16"/>
        <v>2022</v>
      </c>
      <c r="T2" s="53">
        <f t="shared" si="16"/>
        <v>2022</v>
      </c>
      <c r="U2" s="53">
        <f t="shared" si="16"/>
        <v>2022</v>
      </c>
      <c r="V2" s="53">
        <f t="shared" si="16"/>
        <v>2023</v>
      </c>
      <c r="W2" s="53">
        <f t="shared" si="16"/>
        <v>2023</v>
      </c>
      <c r="X2" s="53">
        <f t="shared" si="16"/>
        <v>2023</v>
      </c>
      <c r="Y2" s="53">
        <f t="shared" si="16"/>
        <v>2023</v>
      </c>
      <c r="Z2" s="53">
        <f t="shared" si="16"/>
        <v>2023</v>
      </c>
      <c r="AA2" s="53">
        <f t="shared" si="16"/>
        <v>2023</v>
      </c>
      <c r="AB2" s="53">
        <f t="shared" si="16"/>
        <v>2023</v>
      </c>
      <c r="AC2" s="53">
        <f t="shared" si="16"/>
        <v>2023</v>
      </c>
      <c r="AD2" s="53">
        <f t="shared" si="16"/>
        <v>2023</v>
      </c>
      <c r="AE2" s="53">
        <f t="shared" si="16"/>
        <v>2023</v>
      </c>
      <c r="AF2" s="53">
        <f t="shared" si="16"/>
        <v>2023</v>
      </c>
      <c r="AG2" s="53">
        <f t="shared" si="16"/>
        <v>2023</v>
      </c>
      <c r="AH2" s="53">
        <f t="shared" si="16"/>
        <v>2024</v>
      </c>
      <c r="AI2" s="53">
        <f t="shared" si="16"/>
        <v>2024</v>
      </c>
      <c r="AJ2" s="53">
        <f t="shared" si="16"/>
        <v>2024</v>
      </c>
      <c r="AK2" s="53">
        <f t="shared" si="16"/>
        <v>2024</v>
      </c>
      <c r="AL2" s="53">
        <f t="shared" si="16"/>
        <v>2024</v>
      </c>
      <c r="AM2" s="53">
        <f t="shared" si="16"/>
        <v>2024</v>
      </c>
      <c r="AN2" s="53">
        <f t="shared" si="16"/>
        <v>2024</v>
      </c>
      <c r="AO2" s="53">
        <f t="shared" si="16"/>
        <v>2024</v>
      </c>
      <c r="AP2" s="53">
        <f t="shared" si="16"/>
        <v>2024</v>
      </c>
      <c r="AQ2" s="53">
        <f t="shared" si="16"/>
        <v>2024</v>
      </c>
      <c r="AR2" s="53">
        <f t="shared" si="16"/>
        <v>2024</v>
      </c>
      <c r="AS2" s="53">
        <f t="shared" si="16"/>
        <v>2024</v>
      </c>
      <c r="AT2" s="53">
        <f t="shared" si="16"/>
        <v>2025</v>
      </c>
      <c r="AU2" s="53">
        <f t="shared" si="16"/>
        <v>2025</v>
      </c>
      <c r="AV2" s="53">
        <f t="shared" si="16"/>
        <v>2025</v>
      </c>
      <c r="AW2" s="53">
        <f t="shared" si="16"/>
        <v>2025</v>
      </c>
      <c r="AX2" s="53">
        <f t="shared" si="16"/>
        <v>2025</v>
      </c>
      <c r="AY2" s="53">
        <f t="shared" si="16"/>
        <v>2025</v>
      </c>
      <c r="AZ2" s="53">
        <f t="shared" si="16"/>
        <v>2025</v>
      </c>
      <c r="BA2" s="53">
        <f t="shared" si="16"/>
        <v>2025</v>
      </c>
      <c r="BB2" s="53">
        <f t="shared" si="16"/>
        <v>2025</v>
      </c>
      <c r="BC2" s="53">
        <f t="shared" si="16"/>
        <v>2025</v>
      </c>
      <c r="BD2" s="53">
        <f t="shared" si="16"/>
        <v>2025</v>
      </c>
      <c r="BE2" s="53">
        <f t="shared" si="16"/>
        <v>2025</v>
      </c>
      <c r="BF2" s="53">
        <f t="shared" si="16"/>
        <v>2026</v>
      </c>
      <c r="BG2" s="53">
        <f t="shared" si="16"/>
        <v>2026</v>
      </c>
      <c r="BH2" s="53">
        <f t="shared" si="16"/>
        <v>2026</v>
      </c>
      <c r="BI2" s="53">
        <f t="shared" si="16"/>
        <v>2026</v>
      </c>
      <c r="BJ2" s="53">
        <f t="shared" si="16"/>
        <v>2026</v>
      </c>
      <c r="BK2" s="53">
        <f t="shared" si="16"/>
        <v>2026</v>
      </c>
      <c r="BL2" s="53">
        <f t="shared" si="16"/>
        <v>2026</v>
      </c>
      <c r="BM2" s="53">
        <f t="shared" ref="BM2:BT2" si="17">YEAR(BM1)</f>
        <v>2026</v>
      </c>
      <c r="BN2" s="53">
        <f t="shared" si="17"/>
        <v>2026</v>
      </c>
      <c r="BO2" s="53">
        <f t="shared" si="17"/>
        <v>2026</v>
      </c>
      <c r="BP2" s="53">
        <f t="shared" si="17"/>
        <v>2026</v>
      </c>
      <c r="BQ2" s="53">
        <f t="shared" si="17"/>
        <v>2026</v>
      </c>
      <c r="BR2" s="53">
        <f t="shared" si="17"/>
        <v>2027</v>
      </c>
      <c r="BS2" s="53">
        <f t="shared" si="17"/>
        <v>2027</v>
      </c>
      <c r="BT2" s="53">
        <f t="shared" si="17"/>
        <v>2027</v>
      </c>
      <c r="BU2" s="53">
        <f t="shared" ref="BU2:CC2" si="18">YEAR(BU1)</f>
        <v>2027</v>
      </c>
      <c r="BV2" s="53">
        <f t="shared" si="18"/>
        <v>2027</v>
      </c>
      <c r="BW2" s="53">
        <f t="shared" si="18"/>
        <v>2027</v>
      </c>
      <c r="BX2" s="53">
        <f t="shared" si="18"/>
        <v>2027</v>
      </c>
      <c r="BY2" s="53">
        <f t="shared" si="18"/>
        <v>2027</v>
      </c>
      <c r="BZ2" s="53">
        <f t="shared" si="18"/>
        <v>2027</v>
      </c>
      <c r="CA2" s="53">
        <f t="shared" si="18"/>
        <v>2027</v>
      </c>
      <c r="CB2" s="53">
        <f t="shared" si="18"/>
        <v>2027</v>
      </c>
      <c r="CC2" s="53">
        <f t="shared" si="18"/>
        <v>2027</v>
      </c>
    </row>
    <row r="3" spans="1:89" s="52" customFormat="1" ht="12" x14ac:dyDescent="0.2">
      <c r="B3" s="42" t="s">
        <v>79</v>
      </c>
      <c r="D3" s="42"/>
      <c r="E3" s="42">
        <f>ROUNDUP(E4/12,0)</f>
        <v>1</v>
      </c>
      <c r="F3" s="68">
        <f t="shared" ref="F3:BQ3" si="19">ROUNDUP(F4/12,0)</f>
        <v>1</v>
      </c>
      <c r="G3" s="68">
        <f>ROUNDUP(G4/12,0)</f>
        <v>1</v>
      </c>
      <c r="H3" s="68">
        <f t="shared" si="19"/>
        <v>1</v>
      </c>
      <c r="I3" s="68">
        <f t="shared" si="19"/>
        <v>1</v>
      </c>
      <c r="J3" s="68">
        <f t="shared" si="19"/>
        <v>1</v>
      </c>
      <c r="K3" s="68">
        <f t="shared" si="19"/>
        <v>1</v>
      </c>
      <c r="L3" s="68">
        <f t="shared" si="19"/>
        <v>1</v>
      </c>
      <c r="M3" s="68">
        <f t="shared" si="19"/>
        <v>1</v>
      </c>
      <c r="N3" s="68">
        <f t="shared" si="19"/>
        <v>1</v>
      </c>
      <c r="O3" s="68">
        <f t="shared" si="19"/>
        <v>1</v>
      </c>
      <c r="P3" s="68">
        <f t="shared" si="19"/>
        <v>1</v>
      </c>
      <c r="Q3" s="68">
        <f t="shared" si="19"/>
        <v>2</v>
      </c>
      <c r="R3" s="68">
        <f t="shared" si="19"/>
        <v>2</v>
      </c>
      <c r="S3" s="68">
        <f t="shared" si="19"/>
        <v>2</v>
      </c>
      <c r="T3" s="68">
        <f t="shared" si="19"/>
        <v>2</v>
      </c>
      <c r="U3" s="68">
        <f t="shared" si="19"/>
        <v>2</v>
      </c>
      <c r="V3" s="68">
        <f t="shared" si="19"/>
        <v>2</v>
      </c>
      <c r="W3" s="68">
        <f t="shared" si="19"/>
        <v>2</v>
      </c>
      <c r="X3" s="68">
        <f t="shared" si="19"/>
        <v>2</v>
      </c>
      <c r="Y3" s="68">
        <f t="shared" si="19"/>
        <v>2</v>
      </c>
      <c r="Z3" s="68">
        <f t="shared" si="19"/>
        <v>2</v>
      </c>
      <c r="AA3" s="68">
        <f t="shared" si="19"/>
        <v>2</v>
      </c>
      <c r="AB3" s="68">
        <f t="shared" si="19"/>
        <v>2</v>
      </c>
      <c r="AC3" s="68">
        <f t="shared" si="19"/>
        <v>3</v>
      </c>
      <c r="AD3" s="68">
        <f t="shared" si="19"/>
        <v>3</v>
      </c>
      <c r="AE3" s="68">
        <f t="shared" si="19"/>
        <v>3</v>
      </c>
      <c r="AF3" s="68">
        <f t="shared" si="19"/>
        <v>3</v>
      </c>
      <c r="AG3" s="68">
        <f t="shared" si="19"/>
        <v>3</v>
      </c>
      <c r="AH3" s="68">
        <f t="shared" si="19"/>
        <v>3</v>
      </c>
      <c r="AI3" s="68">
        <f t="shared" si="19"/>
        <v>3</v>
      </c>
      <c r="AJ3" s="68">
        <f t="shared" si="19"/>
        <v>3</v>
      </c>
      <c r="AK3" s="68">
        <f t="shared" si="19"/>
        <v>3</v>
      </c>
      <c r="AL3" s="68">
        <f t="shared" si="19"/>
        <v>3</v>
      </c>
      <c r="AM3" s="68">
        <f t="shared" si="19"/>
        <v>3</v>
      </c>
      <c r="AN3" s="68">
        <f t="shared" si="19"/>
        <v>3</v>
      </c>
      <c r="AO3" s="68">
        <f t="shared" si="19"/>
        <v>4</v>
      </c>
      <c r="AP3" s="68">
        <f t="shared" si="19"/>
        <v>4</v>
      </c>
      <c r="AQ3" s="68">
        <f t="shared" si="19"/>
        <v>4</v>
      </c>
      <c r="AR3" s="68">
        <f t="shared" si="19"/>
        <v>4</v>
      </c>
      <c r="AS3" s="68">
        <f t="shared" si="19"/>
        <v>4</v>
      </c>
      <c r="AT3" s="68">
        <f t="shared" si="19"/>
        <v>4</v>
      </c>
      <c r="AU3" s="68">
        <f t="shared" si="19"/>
        <v>4</v>
      </c>
      <c r="AV3" s="68">
        <f t="shared" si="19"/>
        <v>4</v>
      </c>
      <c r="AW3" s="68">
        <f t="shared" si="19"/>
        <v>4</v>
      </c>
      <c r="AX3" s="68">
        <f t="shared" si="19"/>
        <v>4</v>
      </c>
      <c r="AY3" s="68">
        <f t="shared" si="19"/>
        <v>4</v>
      </c>
      <c r="AZ3" s="68">
        <f t="shared" si="19"/>
        <v>4</v>
      </c>
      <c r="BA3" s="68">
        <f t="shared" si="19"/>
        <v>5</v>
      </c>
      <c r="BB3" s="68">
        <f t="shared" si="19"/>
        <v>5</v>
      </c>
      <c r="BC3" s="68">
        <f t="shared" si="19"/>
        <v>5</v>
      </c>
      <c r="BD3" s="68">
        <f t="shared" si="19"/>
        <v>5</v>
      </c>
      <c r="BE3" s="68">
        <f t="shared" si="19"/>
        <v>5</v>
      </c>
      <c r="BF3" s="68">
        <f t="shared" si="19"/>
        <v>5</v>
      </c>
      <c r="BG3" s="68">
        <f t="shared" si="19"/>
        <v>5</v>
      </c>
      <c r="BH3" s="68">
        <f t="shared" si="19"/>
        <v>5</v>
      </c>
      <c r="BI3" s="68">
        <f t="shared" si="19"/>
        <v>5</v>
      </c>
      <c r="BJ3" s="68">
        <f t="shared" si="19"/>
        <v>5</v>
      </c>
      <c r="BK3" s="68">
        <f t="shared" si="19"/>
        <v>5</v>
      </c>
      <c r="BL3" s="68">
        <f t="shared" si="19"/>
        <v>5</v>
      </c>
      <c r="BM3" s="68">
        <f t="shared" si="19"/>
        <v>6</v>
      </c>
      <c r="BN3" s="68">
        <f t="shared" si="19"/>
        <v>6</v>
      </c>
      <c r="BO3" s="68">
        <f t="shared" si="19"/>
        <v>6</v>
      </c>
      <c r="BP3" s="68">
        <f t="shared" si="19"/>
        <v>6</v>
      </c>
      <c r="BQ3" s="68">
        <f t="shared" si="19"/>
        <v>6</v>
      </c>
      <c r="BR3" s="68">
        <f t="shared" ref="BR3:CC3" si="20">ROUNDUP(BR4/12,0)</f>
        <v>6</v>
      </c>
      <c r="BS3" s="68">
        <f t="shared" si="20"/>
        <v>6</v>
      </c>
      <c r="BT3" s="68">
        <f t="shared" si="20"/>
        <v>6</v>
      </c>
      <c r="BU3" s="68">
        <f t="shared" si="20"/>
        <v>6</v>
      </c>
      <c r="BV3" s="68">
        <f t="shared" si="20"/>
        <v>6</v>
      </c>
      <c r="BW3" s="68">
        <f t="shared" si="20"/>
        <v>6</v>
      </c>
      <c r="BX3" s="68">
        <f t="shared" si="20"/>
        <v>6</v>
      </c>
      <c r="BY3" s="68">
        <f t="shared" si="20"/>
        <v>7</v>
      </c>
      <c r="BZ3" s="68">
        <f t="shared" si="20"/>
        <v>7</v>
      </c>
      <c r="CA3" s="68">
        <f t="shared" si="20"/>
        <v>7</v>
      </c>
      <c r="CB3" s="68">
        <f t="shared" si="20"/>
        <v>7</v>
      </c>
      <c r="CC3" s="68">
        <f t="shared" si="20"/>
        <v>7</v>
      </c>
    </row>
    <row r="4" spans="1:89" s="52" customFormat="1" ht="12" x14ac:dyDescent="0.2">
      <c r="B4" s="42" t="s">
        <v>80</v>
      </c>
      <c r="D4" s="42"/>
      <c r="E4" s="42">
        <v>1</v>
      </c>
      <c r="F4" s="68">
        <v>2</v>
      </c>
      <c r="G4" s="68">
        <v>3</v>
      </c>
      <c r="H4" s="68">
        <v>4</v>
      </c>
      <c r="I4" s="68">
        <v>5</v>
      </c>
      <c r="J4" s="68">
        <v>6</v>
      </c>
      <c r="K4" s="68">
        <v>7</v>
      </c>
      <c r="L4" s="68">
        <v>8</v>
      </c>
      <c r="M4" s="68">
        <v>9</v>
      </c>
      <c r="N4" s="68">
        <v>10</v>
      </c>
      <c r="O4" s="68">
        <v>11</v>
      </c>
      <c r="P4" s="68">
        <v>12</v>
      </c>
      <c r="Q4" s="68">
        <v>13</v>
      </c>
      <c r="R4" s="68">
        <v>14</v>
      </c>
      <c r="S4" s="68">
        <v>15</v>
      </c>
      <c r="T4" s="68">
        <v>16</v>
      </c>
      <c r="U4" s="68">
        <v>17</v>
      </c>
      <c r="V4" s="68">
        <v>18</v>
      </c>
      <c r="W4" s="68">
        <v>19</v>
      </c>
      <c r="X4" s="68">
        <v>20</v>
      </c>
      <c r="Y4" s="68">
        <v>21</v>
      </c>
      <c r="Z4" s="68">
        <v>22</v>
      </c>
      <c r="AA4" s="68">
        <v>23</v>
      </c>
      <c r="AB4" s="68">
        <v>24</v>
      </c>
      <c r="AC4" s="68">
        <v>25</v>
      </c>
      <c r="AD4" s="68">
        <v>26</v>
      </c>
      <c r="AE4" s="68">
        <v>27</v>
      </c>
      <c r="AF4" s="68">
        <v>28</v>
      </c>
      <c r="AG4" s="68">
        <v>29</v>
      </c>
      <c r="AH4" s="68">
        <v>30</v>
      </c>
      <c r="AI4" s="68">
        <v>31</v>
      </c>
      <c r="AJ4" s="68">
        <v>32</v>
      </c>
      <c r="AK4" s="68">
        <v>33</v>
      </c>
      <c r="AL4" s="68">
        <v>34</v>
      </c>
      <c r="AM4" s="68">
        <v>35</v>
      </c>
      <c r="AN4" s="68">
        <v>36</v>
      </c>
      <c r="AO4" s="68">
        <v>37</v>
      </c>
      <c r="AP4" s="68">
        <v>38</v>
      </c>
      <c r="AQ4" s="68">
        <v>39</v>
      </c>
      <c r="AR4" s="68">
        <v>40</v>
      </c>
      <c r="AS4" s="68">
        <v>41</v>
      </c>
      <c r="AT4" s="68">
        <v>42</v>
      </c>
      <c r="AU4" s="68">
        <v>43</v>
      </c>
      <c r="AV4" s="68">
        <v>44</v>
      </c>
      <c r="AW4" s="68">
        <v>45</v>
      </c>
      <c r="AX4" s="68">
        <v>46</v>
      </c>
      <c r="AY4" s="68">
        <v>47</v>
      </c>
      <c r="AZ4" s="68">
        <v>48</v>
      </c>
      <c r="BA4" s="68">
        <v>49</v>
      </c>
      <c r="BB4" s="68">
        <v>50</v>
      </c>
      <c r="BC4" s="68">
        <v>51</v>
      </c>
      <c r="BD4" s="68">
        <v>52</v>
      </c>
      <c r="BE4" s="68">
        <v>53</v>
      </c>
      <c r="BF4" s="68">
        <v>54</v>
      </c>
      <c r="BG4" s="68">
        <v>55</v>
      </c>
      <c r="BH4" s="68">
        <v>56</v>
      </c>
      <c r="BI4" s="68">
        <v>57</v>
      </c>
      <c r="BJ4" s="68">
        <v>58</v>
      </c>
      <c r="BK4" s="68">
        <v>59</v>
      </c>
      <c r="BL4" s="68">
        <v>60</v>
      </c>
      <c r="BM4" s="68">
        <v>61</v>
      </c>
      <c r="BN4" s="68">
        <v>62</v>
      </c>
      <c r="BO4" s="68">
        <v>63</v>
      </c>
      <c r="BP4" s="68">
        <v>64</v>
      </c>
      <c r="BQ4" s="68">
        <v>65</v>
      </c>
      <c r="BR4" s="68">
        <v>66</v>
      </c>
      <c r="BS4" s="68">
        <v>67</v>
      </c>
      <c r="BT4" s="68">
        <v>68</v>
      </c>
      <c r="BU4" s="68">
        <v>69</v>
      </c>
      <c r="BV4" s="68">
        <v>70</v>
      </c>
      <c r="BW4" s="68">
        <v>71</v>
      </c>
      <c r="BX4" s="68">
        <v>72</v>
      </c>
      <c r="BY4" s="68">
        <v>73</v>
      </c>
      <c r="BZ4" s="68">
        <v>74</v>
      </c>
      <c r="CA4" s="68">
        <v>75</v>
      </c>
      <c r="CB4" s="68">
        <v>76</v>
      </c>
      <c r="CC4" s="68">
        <v>77</v>
      </c>
    </row>
    <row r="7" spans="1:89" x14ac:dyDescent="0.2">
      <c r="B7" s="156" t="s">
        <v>81</v>
      </c>
      <c r="C7" s="157">
        <f>Dashboard!C31</f>
        <v>0.02</v>
      </c>
      <c r="D7" s="158"/>
      <c r="E7" s="394">
        <f>IF(E3&gt;1,$C$7,0)</f>
        <v>0</v>
      </c>
      <c r="F7" s="394">
        <f t="shared" ref="F7:BQ7" si="21">IF(F3&gt;1,$C$7,0)</f>
        <v>0</v>
      </c>
      <c r="G7" s="394">
        <f t="shared" si="21"/>
        <v>0</v>
      </c>
      <c r="H7" s="394">
        <f t="shared" si="21"/>
        <v>0</v>
      </c>
      <c r="I7" s="394">
        <f t="shared" si="21"/>
        <v>0</v>
      </c>
      <c r="J7" s="394">
        <f t="shared" si="21"/>
        <v>0</v>
      </c>
      <c r="K7" s="394">
        <f t="shared" si="21"/>
        <v>0</v>
      </c>
      <c r="L7" s="394">
        <f t="shared" si="21"/>
        <v>0</v>
      </c>
      <c r="M7" s="394">
        <f t="shared" si="21"/>
        <v>0</v>
      </c>
      <c r="N7" s="394">
        <f t="shared" si="21"/>
        <v>0</v>
      </c>
      <c r="O7" s="394">
        <f t="shared" si="21"/>
        <v>0</v>
      </c>
      <c r="P7" s="394">
        <f t="shared" si="21"/>
        <v>0</v>
      </c>
      <c r="Q7" s="394">
        <f t="shared" si="21"/>
        <v>0.02</v>
      </c>
      <c r="R7" s="394">
        <f t="shared" si="21"/>
        <v>0.02</v>
      </c>
      <c r="S7" s="394">
        <f t="shared" si="21"/>
        <v>0.02</v>
      </c>
      <c r="T7" s="394">
        <f t="shared" si="21"/>
        <v>0.02</v>
      </c>
      <c r="U7" s="394">
        <f t="shared" si="21"/>
        <v>0.02</v>
      </c>
      <c r="V7" s="394">
        <f t="shared" si="21"/>
        <v>0.02</v>
      </c>
      <c r="W7" s="394">
        <f t="shared" si="21"/>
        <v>0.02</v>
      </c>
      <c r="X7" s="394">
        <f t="shared" si="21"/>
        <v>0.02</v>
      </c>
      <c r="Y7" s="394">
        <f t="shared" si="21"/>
        <v>0.02</v>
      </c>
      <c r="Z7" s="394">
        <f t="shared" si="21"/>
        <v>0.02</v>
      </c>
      <c r="AA7" s="394">
        <f t="shared" si="21"/>
        <v>0.02</v>
      </c>
      <c r="AB7" s="394">
        <f t="shared" si="21"/>
        <v>0.02</v>
      </c>
      <c r="AC7" s="394">
        <f t="shared" si="21"/>
        <v>0.02</v>
      </c>
      <c r="AD7" s="394">
        <f t="shared" si="21"/>
        <v>0.02</v>
      </c>
      <c r="AE7" s="394">
        <f t="shared" si="21"/>
        <v>0.02</v>
      </c>
      <c r="AF7" s="394">
        <f t="shared" si="21"/>
        <v>0.02</v>
      </c>
      <c r="AG7" s="394">
        <f t="shared" si="21"/>
        <v>0.02</v>
      </c>
      <c r="AH7" s="394">
        <f t="shared" si="21"/>
        <v>0.02</v>
      </c>
      <c r="AI7" s="394">
        <f t="shared" si="21"/>
        <v>0.02</v>
      </c>
      <c r="AJ7" s="394">
        <f t="shared" si="21"/>
        <v>0.02</v>
      </c>
      <c r="AK7" s="394">
        <f t="shared" si="21"/>
        <v>0.02</v>
      </c>
      <c r="AL7" s="394">
        <f t="shared" si="21"/>
        <v>0.02</v>
      </c>
      <c r="AM7" s="394">
        <f t="shared" si="21"/>
        <v>0.02</v>
      </c>
      <c r="AN7" s="394">
        <f t="shared" si="21"/>
        <v>0.02</v>
      </c>
      <c r="AO7" s="394">
        <f t="shared" si="21"/>
        <v>0.02</v>
      </c>
      <c r="AP7" s="394">
        <f t="shared" si="21"/>
        <v>0.02</v>
      </c>
      <c r="AQ7" s="394">
        <f t="shared" si="21"/>
        <v>0.02</v>
      </c>
      <c r="AR7" s="394">
        <f t="shared" si="21"/>
        <v>0.02</v>
      </c>
      <c r="AS7" s="394">
        <f t="shared" si="21"/>
        <v>0.02</v>
      </c>
      <c r="AT7" s="394">
        <f t="shared" si="21"/>
        <v>0.02</v>
      </c>
      <c r="AU7" s="394">
        <f t="shared" si="21"/>
        <v>0.02</v>
      </c>
      <c r="AV7" s="394">
        <f t="shared" si="21"/>
        <v>0.02</v>
      </c>
      <c r="AW7" s="394">
        <f t="shared" si="21"/>
        <v>0.02</v>
      </c>
      <c r="AX7" s="394">
        <f t="shared" si="21"/>
        <v>0.02</v>
      </c>
      <c r="AY7" s="394">
        <f t="shared" si="21"/>
        <v>0.02</v>
      </c>
      <c r="AZ7" s="394">
        <f t="shared" si="21"/>
        <v>0.02</v>
      </c>
      <c r="BA7" s="394">
        <f t="shared" si="21"/>
        <v>0.02</v>
      </c>
      <c r="BB7" s="394">
        <f t="shared" si="21"/>
        <v>0.02</v>
      </c>
      <c r="BC7" s="394">
        <f t="shared" si="21"/>
        <v>0.02</v>
      </c>
      <c r="BD7" s="394">
        <f t="shared" si="21"/>
        <v>0.02</v>
      </c>
      <c r="BE7" s="394">
        <f t="shared" si="21"/>
        <v>0.02</v>
      </c>
      <c r="BF7" s="394">
        <f t="shared" si="21"/>
        <v>0.02</v>
      </c>
      <c r="BG7" s="394">
        <f t="shared" si="21"/>
        <v>0.02</v>
      </c>
      <c r="BH7" s="394">
        <f t="shared" si="21"/>
        <v>0.02</v>
      </c>
      <c r="BI7" s="394">
        <f t="shared" si="21"/>
        <v>0.02</v>
      </c>
      <c r="BJ7" s="394">
        <f t="shared" si="21"/>
        <v>0.02</v>
      </c>
      <c r="BK7" s="394">
        <f t="shared" si="21"/>
        <v>0.02</v>
      </c>
      <c r="BL7" s="394">
        <f t="shared" si="21"/>
        <v>0.02</v>
      </c>
      <c r="BM7" s="394">
        <f t="shared" si="21"/>
        <v>0.02</v>
      </c>
      <c r="BN7" s="394">
        <f t="shared" si="21"/>
        <v>0.02</v>
      </c>
      <c r="BO7" s="394">
        <f t="shared" si="21"/>
        <v>0.02</v>
      </c>
      <c r="BP7" s="394">
        <f t="shared" si="21"/>
        <v>0.02</v>
      </c>
      <c r="BQ7" s="394">
        <f t="shared" si="21"/>
        <v>0.02</v>
      </c>
      <c r="BR7" s="394">
        <f t="shared" ref="BR7:BT7" si="22">IF(BR3&gt;1,$C$7,0)</f>
        <v>0.02</v>
      </c>
      <c r="BS7" s="394">
        <f t="shared" si="22"/>
        <v>0.02</v>
      </c>
      <c r="BT7" s="394">
        <f t="shared" si="22"/>
        <v>0.02</v>
      </c>
      <c r="BU7" s="394">
        <f t="shared" ref="BU7:CC7" si="23">IF(BU3&gt;1,$C$7,0)</f>
        <v>0.02</v>
      </c>
      <c r="BV7" s="394">
        <f t="shared" si="23"/>
        <v>0.02</v>
      </c>
      <c r="BW7" s="394">
        <f t="shared" si="23"/>
        <v>0.02</v>
      </c>
      <c r="BX7" s="394">
        <f t="shared" si="23"/>
        <v>0.02</v>
      </c>
      <c r="BY7" s="394">
        <f t="shared" si="23"/>
        <v>0.02</v>
      </c>
      <c r="BZ7" s="394">
        <f t="shared" si="23"/>
        <v>0.02</v>
      </c>
      <c r="CA7" s="394">
        <f t="shared" si="23"/>
        <v>0.02</v>
      </c>
      <c r="CB7" s="394">
        <f t="shared" si="23"/>
        <v>0.02</v>
      </c>
      <c r="CC7" s="403">
        <f t="shared" si="23"/>
        <v>0.02</v>
      </c>
    </row>
    <row r="8" spans="1:89" x14ac:dyDescent="0.2">
      <c r="B8" s="161"/>
      <c r="C8" s="157"/>
      <c r="M8" s="160"/>
      <c r="N8" s="160"/>
      <c r="O8" s="160"/>
      <c r="P8" s="160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396"/>
      <c r="AB8" s="396"/>
      <c r="AC8" s="16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</row>
    <row r="9" spans="1:89" x14ac:dyDescent="0.2">
      <c r="B9" s="129" t="s">
        <v>39</v>
      </c>
      <c r="C9" s="141"/>
      <c r="D9" s="141"/>
      <c r="E9" s="173">
        <v>8008</v>
      </c>
      <c r="F9" s="173">
        <v>8008</v>
      </c>
      <c r="G9" s="173">
        <v>8508</v>
      </c>
      <c r="H9" s="173">
        <v>8008</v>
      </c>
      <c r="I9" s="173">
        <v>8008</v>
      </c>
      <c r="J9" s="173">
        <v>8508</v>
      </c>
      <c r="K9" s="173">
        <v>8008</v>
      </c>
      <c r="L9" s="173">
        <v>8008</v>
      </c>
      <c r="M9" s="397">
        <v>8508</v>
      </c>
      <c r="N9" s="397">
        <v>8008</v>
      </c>
      <c r="O9" s="397">
        <v>8008</v>
      </c>
      <c r="P9" s="397">
        <v>8508</v>
      </c>
      <c r="Q9" s="398">
        <f>E9*(1+Q7-0.25)^(Q3-1)</f>
        <v>6166.16</v>
      </c>
      <c r="R9" s="398">
        <f t="shared" ref="R9:AA9" si="24">F9*(1+R7-0.25)^(R3-1)</f>
        <v>6166.16</v>
      </c>
      <c r="S9" s="398">
        <f t="shared" si="24"/>
        <v>6551.16</v>
      </c>
      <c r="T9" s="398">
        <f t="shared" si="24"/>
        <v>6166.16</v>
      </c>
      <c r="U9" s="398">
        <f t="shared" si="24"/>
        <v>6166.16</v>
      </c>
      <c r="V9" s="398">
        <f t="shared" si="24"/>
        <v>6551.16</v>
      </c>
      <c r="W9" s="398">
        <f t="shared" si="24"/>
        <v>6166.16</v>
      </c>
      <c r="X9" s="398">
        <f t="shared" si="24"/>
        <v>6166.16</v>
      </c>
      <c r="Y9" s="398">
        <f t="shared" si="24"/>
        <v>6551.16</v>
      </c>
      <c r="Z9" s="398">
        <f t="shared" si="24"/>
        <v>6166.16</v>
      </c>
      <c r="AA9" s="398">
        <f t="shared" si="24"/>
        <v>6166.16</v>
      </c>
      <c r="AB9" s="398">
        <f>P9*(1+AB7-0.25)^(AB3-1)</f>
        <v>6551.16</v>
      </c>
      <c r="AC9" s="398">
        <f>Q9*(1+AC7)^(AC3-1)</f>
        <v>6415.2728639999996</v>
      </c>
      <c r="AD9" s="165">
        <f>R9*(1+AD7)^(AD3-1)</f>
        <v>6415.2728639999996</v>
      </c>
      <c r="AE9" s="165">
        <f t="shared" ref="AE9:BT9" si="25">S9*(1+AE7)^(AE3-1)</f>
        <v>6815.8268639999997</v>
      </c>
      <c r="AF9" s="165">
        <f t="shared" si="25"/>
        <v>6415.2728639999996</v>
      </c>
      <c r="AG9" s="165">
        <f t="shared" si="25"/>
        <v>6415.2728639999996</v>
      </c>
      <c r="AH9" s="165">
        <f t="shared" si="25"/>
        <v>6815.8268639999997</v>
      </c>
      <c r="AI9" s="165">
        <f t="shared" si="25"/>
        <v>6415.2728639999996</v>
      </c>
      <c r="AJ9" s="165">
        <f t="shared" si="25"/>
        <v>6415.2728639999996</v>
      </c>
      <c r="AK9" s="165">
        <f t="shared" si="25"/>
        <v>6815.8268639999997</v>
      </c>
      <c r="AL9" s="165">
        <f t="shared" si="25"/>
        <v>6415.2728639999996</v>
      </c>
      <c r="AM9" s="165">
        <f t="shared" si="25"/>
        <v>6415.2728639999996</v>
      </c>
      <c r="AN9" s="165">
        <f t="shared" si="25"/>
        <v>6815.8268639999997</v>
      </c>
      <c r="AO9" s="165">
        <f t="shared" si="25"/>
        <v>6807.9388854597109</v>
      </c>
      <c r="AP9" s="165">
        <f t="shared" si="25"/>
        <v>6807.9388854597109</v>
      </c>
      <c r="AQ9" s="165">
        <f t="shared" si="25"/>
        <v>7233.0099946917107</v>
      </c>
      <c r="AR9" s="165">
        <f t="shared" si="25"/>
        <v>6807.9388854597109</v>
      </c>
      <c r="AS9" s="165">
        <f t="shared" si="25"/>
        <v>6807.9388854597109</v>
      </c>
      <c r="AT9" s="165">
        <f t="shared" si="25"/>
        <v>7233.0099946917107</v>
      </c>
      <c r="AU9" s="165">
        <f t="shared" si="25"/>
        <v>6807.9388854597109</v>
      </c>
      <c r="AV9" s="165">
        <f t="shared" si="25"/>
        <v>6807.9388854597109</v>
      </c>
      <c r="AW9" s="165">
        <f t="shared" si="25"/>
        <v>7233.0099946917107</v>
      </c>
      <c r="AX9" s="165">
        <f t="shared" si="25"/>
        <v>6807.9388854597109</v>
      </c>
      <c r="AY9" s="165">
        <f t="shared" si="25"/>
        <v>6807.9388854597109</v>
      </c>
      <c r="AZ9" s="165">
        <f t="shared" si="25"/>
        <v>7233.0099946917107</v>
      </c>
      <c r="BA9" s="165">
        <f t="shared" si="25"/>
        <v>7369.1319929361471</v>
      </c>
      <c r="BB9" s="165">
        <f t="shared" si="25"/>
        <v>7369.1319929361471</v>
      </c>
      <c r="BC9" s="165">
        <f t="shared" si="25"/>
        <v>7829.2426318557373</v>
      </c>
      <c r="BD9" s="165">
        <f t="shared" si="25"/>
        <v>7369.1319929361471</v>
      </c>
      <c r="BE9" s="165">
        <f t="shared" si="25"/>
        <v>7369.1319929361471</v>
      </c>
      <c r="BF9" s="165">
        <f t="shared" si="25"/>
        <v>7829.2426318557373</v>
      </c>
      <c r="BG9" s="165">
        <f t="shared" si="25"/>
        <v>7369.1319929361471</v>
      </c>
      <c r="BH9" s="165">
        <f t="shared" si="25"/>
        <v>7369.1319929361471</v>
      </c>
      <c r="BI9" s="165">
        <f t="shared" si="25"/>
        <v>7829.2426318557373</v>
      </c>
      <c r="BJ9" s="165">
        <f t="shared" si="25"/>
        <v>7369.1319929361471</v>
      </c>
      <c r="BK9" s="165">
        <f t="shared" si="25"/>
        <v>7369.1319929361471</v>
      </c>
      <c r="BL9" s="165">
        <f t="shared" si="25"/>
        <v>7829.2426318557373</v>
      </c>
      <c r="BM9" s="165">
        <f t="shared" si="25"/>
        <v>8136.1171696477577</v>
      </c>
      <c r="BN9" s="165">
        <f t="shared" si="25"/>
        <v>8136.1171696477577</v>
      </c>
      <c r="BO9" s="165">
        <f t="shared" si="25"/>
        <v>8644.1164934269636</v>
      </c>
      <c r="BP9" s="165">
        <f t="shared" si="25"/>
        <v>8136.1171696477577</v>
      </c>
      <c r="BQ9" s="165">
        <f t="shared" si="25"/>
        <v>8136.1171696477577</v>
      </c>
      <c r="BR9" s="165">
        <f t="shared" si="25"/>
        <v>8644.1164934269636</v>
      </c>
      <c r="BS9" s="165">
        <f t="shared" si="25"/>
        <v>8136.1171696477577</v>
      </c>
      <c r="BT9" s="165">
        <f t="shared" si="25"/>
        <v>8136.1171696477577</v>
      </c>
      <c r="BU9" s="165">
        <f t="shared" ref="BU9" si="26">BI9*(1+BU7)^(BU3-1)</f>
        <v>8644.1164934269636</v>
      </c>
      <c r="BV9" s="165">
        <f t="shared" ref="BV9" si="27">BJ9*(1+BV7)^(BV3-1)</f>
        <v>8136.1171696477577</v>
      </c>
      <c r="BW9" s="165">
        <f t="shared" ref="BW9" si="28">BK9*(1+BW7)^(BW3-1)</f>
        <v>8136.1171696477577</v>
      </c>
      <c r="BX9" s="165">
        <f t="shared" ref="BX9" si="29">BL9*(1+BX7)^(BX3-1)</f>
        <v>8644.1164934269636</v>
      </c>
      <c r="BY9" s="165">
        <f t="shared" ref="BY9" si="30">BM9*(1+BY7)^(BY3-1)</f>
        <v>9162.589395185887</v>
      </c>
      <c r="BZ9" s="165">
        <f t="shared" ref="BZ9" si="31">BN9*(1+BZ7)^(BZ3-1)</f>
        <v>9162.589395185887</v>
      </c>
      <c r="CA9" s="165">
        <f t="shared" ref="CA9" si="32">BO9*(1+CA7)^(CA3-1)</f>
        <v>9734.6791426375548</v>
      </c>
      <c r="CB9" s="165">
        <f t="shared" ref="CB9:CC9" si="33">BP9*(1+CB7)^(CB3-1)</f>
        <v>9162.589395185887</v>
      </c>
      <c r="CC9" s="166">
        <f t="shared" si="33"/>
        <v>9162.589395185887</v>
      </c>
    </row>
    <row r="10" spans="1:89" x14ac:dyDescent="0.2">
      <c r="B10" s="133" t="s">
        <v>5</v>
      </c>
      <c r="C10" s="144"/>
      <c r="D10" s="144"/>
      <c r="E10" s="167">
        <v>750</v>
      </c>
      <c r="F10" s="167">
        <v>750</v>
      </c>
      <c r="G10" s="167">
        <v>750</v>
      </c>
      <c r="H10" s="167">
        <v>750</v>
      </c>
      <c r="I10" s="167">
        <v>750</v>
      </c>
      <c r="J10" s="167">
        <v>750</v>
      </c>
      <c r="K10" s="167">
        <v>750</v>
      </c>
      <c r="L10" s="167">
        <v>750</v>
      </c>
      <c r="M10" s="399">
        <v>750</v>
      </c>
      <c r="N10" s="399">
        <v>750</v>
      </c>
      <c r="O10" s="399">
        <v>750</v>
      </c>
      <c r="P10" s="399">
        <v>750</v>
      </c>
      <c r="Q10" s="400">
        <f>E10*(1+$C$7)</f>
        <v>765</v>
      </c>
      <c r="R10" s="400">
        <f t="shared" ref="R10:AB13" si="34">F10*(1+$C$7)</f>
        <v>765</v>
      </c>
      <c r="S10" s="400">
        <f t="shared" si="34"/>
        <v>765</v>
      </c>
      <c r="T10" s="400">
        <f t="shared" si="34"/>
        <v>765</v>
      </c>
      <c r="U10" s="400">
        <f t="shared" si="34"/>
        <v>765</v>
      </c>
      <c r="V10" s="400">
        <f t="shared" si="34"/>
        <v>765</v>
      </c>
      <c r="W10" s="400">
        <f t="shared" si="34"/>
        <v>765</v>
      </c>
      <c r="X10" s="400">
        <f t="shared" si="34"/>
        <v>765</v>
      </c>
      <c r="Y10" s="400">
        <f t="shared" si="34"/>
        <v>765</v>
      </c>
      <c r="Z10" s="400">
        <f t="shared" si="34"/>
        <v>765</v>
      </c>
      <c r="AA10" s="400">
        <f t="shared" si="34"/>
        <v>765</v>
      </c>
      <c r="AB10" s="400">
        <f t="shared" si="34"/>
        <v>765</v>
      </c>
      <c r="AC10" s="400">
        <f>Q10*(1+AC7)^(AC3-1)</f>
        <v>795.90599999999995</v>
      </c>
      <c r="AD10" s="168">
        <f>R10*(1+AD7)^(AD3-1)</f>
        <v>795.90599999999995</v>
      </c>
      <c r="AE10" s="168">
        <f t="shared" ref="AE10:BT10" si="35">S10*(1+AE7)^(AE3-1)</f>
        <v>795.90599999999995</v>
      </c>
      <c r="AF10" s="168">
        <f t="shared" si="35"/>
        <v>795.90599999999995</v>
      </c>
      <c r="AG10" s="168">
        <f t="shared" si="35"/>
        <v>795.90599999999995</v>
      </c>
      <c r="AH10" s="168">
        <f t="shared" si="35"/>
        <v>795.90599999999995</v>
      </c>
      <c r="AI10" s="168">
        <f t="shared" si="35"/>
        <v>795.90599999999995</v>
      </c>
      <c r="AJ10" s="168">
        <f t="shared" si="35"/>
        <v>795.90599999999995</v>
      </c>
      <c r="AK10" s="168">
        <f t="shared" si="35"/>
        <v>795.90599999999995</v>
      </c>
      <c r="AL10" s="168">
        <f t="shared" si="35"/>
        <v>795.90599999999995</v>
      </c>
      <c r="AM10" s="168">
        <f t="shared" si="35"/>
        <v>795.90599999999995</v>
      </c>
      <c r="AN10" s="168">
        <f t="shared" si="35"/>
        <v>795.90599999999995</v>
      </c>
      <c r="AO10" s="168">
        <f t="shared" si="35"/>
        <v>844.6218144479999</v>
      </c>
      <c r="AP10" s="168">
        <f t="shared" si="35"/>
        <v>844.6218144479999</v>
      </c>
      <c r="AQ10" s="168">
        <f t="shared" si="35"/>
        <v>844.6218144479999</v>
      </c>
      <c r="AR10" s="168">
        <f t="shared" si="35"/>
        <v>844.6218144479999</v>
      </c>
      <c r="AS10" s="168">
        <f t="shared" si="35"/>
        <v>844.6218144479999</v>
      </c>
      <c r="AT10" s="168">
        <f t="shared" si="35"/>
        <v>844.6218144479999</v>
      </c>
      <c r="AU10" s="168">
        <f t="shared" si="35"/>
        <v>844.6218144479999</v>
      </c>
      <c r="AV10" s="168">
        <f t="shared" si="35"/>
        <v>844.6218144479999</v>
      </c>
      <c r="AW10" s="168">
        <f t="shared" si="35"/>
        <v>844.6218144479999</v>
      </c>
      <c r="AX10" s="168">
        <f t="shared" si="35"/>
        <v>844.6218144479999</v>
      </c>
      <c r="AY10" s="168">
        <f t="shared" si="35"/>
        <v>844.6218144479999</v>
      </c>
      <c r="AZ10" s="168">
        <f t="shared" si="35"/>
        <v>844.6218144479999</v>
      </c>
      <c r="BA10" s="168">
        <f t="shared" si="35"/>
        <v>914.24581499606768</v>
      </c>
      <c r="BB10" s="168">
        <f t="shared" si="35"/>
        <v>914.24581499606768</v>
      </c>
      <c r="BC10" s="168">
        <f t="shared" si="35"/>
        <v>914.24581499606768</v>
      </c>
      <c r="BD10" s="168">
        <f t="shared" si="35"/>
        <v>914.24581499606768</v>
      </c>
      <c r="BE10" s="168">
        <f t="shared" si="35"/>
        <v>914.24581499606768</v>
      </c>
      <c r="BF10" s="168">
        <f t="shared" si="35"/>
        <v>914.24581499606768</v>
      </c>
      <c r="BG10" s="168">
        <f t="shared" si="35"/>
        <v>914.24581499606768</v>
      </c>
      <c r="BH10" s="168">
        <f t="shared" si="35"/>
        <v>914.24581499606768</v>
      </c>
      <c r="BI10" s="168">
        <f t="shared" si="35"/>
        <v>914.24581499606768</v>
      </c>
      <c r="BJ10" s="168">
        <f t="shared" si="35"/>
        <v>914.24581499606768</v>
      </c>
      <c r="BK10" s="168">
        <f t="shared" si="35"/>
        <v>914.24581499606768</v>
      </c>
      <c r="BL10" s="168">
        <f t="shared" si="35"/>
        <v>914.24581499606768</v>
      </c>
      <c r="BM10" s="168">
        <f t="shared" si="35"/>
        <v>1009.4012537430971</v>
      </c>
      <c r="BN10" s="168">
        <f t="shared" si="35"/>
        <v>1009.4012537430971</v>
      </c>
      <c r="BO10" s="168">
        <f t="shared" si="35"/>
        <v>1009.4012537430971</v>
      </c>
      <c r="BP10" s="168">
        <f t="shared" si="35"/>
        <v>1009.4012537430971</v>
      </c>
      <c r="BQ10" s="168">
        <f t="shared" si="35"/>
        <v>1009.4012537430971</v>
      </c>
      <c r="BR10" s="168">
        <f t="shared" si="35"/>
        <v>1009.4012537430971</v>
      </c>
      <c r="BS10" s="168">
        <f t="shared" si="35"/>
        <v>1009.4012537430971</v>
      </c>
      <c r="BT10" s="168">
        <f t="shared" si="35"/>
        <v>1009.4012537430971</v>
      </c>
      <c r="BU10" s="168">
        <f t="shared" ref="BU10" si="36">BI10*(1+BU7)^(BU3-1)</f>
        <v>1009.4012537430971</v>
      </c>
      <c r="BV10" s="168">
        <f t="shared" ref="BV10" si="37">BJ10*(1+BV7)^(BV3-1)</f>
        <v>1009.4012537430971</v>
      </c>
      <c r="BW10" s="168">
        <f t="shared" ref="BW10" si="38">BK10*(1+BW7)^(BW3-1)</f>
        <v>1009.4012537430971</v>
      </c>
      <c r="BX10" s="168">
        <f t="shared" ref="BX10" si="39">BL10*(1+BX7)^(BX3-1)</f>
        <v>1009.4012537430971</v>
      </c>
      <c r="BY10" s="168">
        <f t="shared" ref="BY10" si="40">BM10*(1+BY7)^(BY3-1)</f>
        <v>1136.7497579234409</v>
      </c>
      <c r="BZ10" s="168">
        <f t="shared" ref="BZ10" si="41">BN10*(1+BZ7)^(BZ3-1)</f>
        <v>1136.7497579234409</v>
      </c>
      <c r="CA10" s="168">
        <f t="shared" ref="CA10" si="42">BO10*(1+CA7)^(CA3-1)</f>
        <v>1136.7497579234409</v>
      </c>
      <c r="CB10" s="168">
        <f t="shared" ref="CB10:CC10" si="43">BP10*(1+CB7)^(CB3-1)</f>
        <v>1136.7497579234409</v>
      </c>
      <c r="CC10" s="169">
        <f t="shared" si="43"/>
        <v>1136.7497579234409</v>
      </c>
    </row>
    <row r="11" spans="1:89" x14ac:dyDescent="0.2">
      <c r="B11" s="133" t="s">
        <v>47</v>
      </c>
      <c r="C11" s="144"/>
      <c r="D11" s="144"/>
      <c r="E11" s="167">
        <v>5000</v>
      </c>
      <c r="F11" s="167">
        <v>5000</v>
      </c>
      <c r="G11" s="167">
        <v>5000</v>
      </c>
      <c r="H11" s="167">
        <v>5000</v>
      </c>
      <c r="I11" s="167">
        <v>5000</v>
      </c>
      <c r="J11" s="167">
        <v>5000</v>
      </c>
      <c r="K11" s="167">
        <v>5000</v>
      </c>
      <c r="L11" s="167">
        <v>5000</v>
      </c>
      <c r="M11" s="167">
        <v>19892</v>
      </c>
      <c r="N11" s="167">
        <v>19892</v>
      </c>
      <c r="O11" s="167">
        <v>24142</v>
      </c>
      <c r="P11" s="167">
        <v>19892</v>
      </c>
      <c r="Q11" s="167">
        <v>25892</v>
      </c>
      <c r="R11" s="167">
        <v>20142</v>
      </c>
      <c r="S11" s="167">
        <v>18892</v>
      </c>
      <c r="T11" s="167">
        <v>18892</v>
      </c>
      <c r="U11" s="399">
        <v>19142</v>
      </c>
      <c r="V11" s="399">
        <v>18892</v>
      </c>
      <c r="W11" s="399">
        <v>18892</v>
      </c>
      <c r="X11" s="399">
        <v>19142</v>
      </c>
      <c r="Y11" s="400">
        <f t="shared" ref="Y11:AJ11" si="44">M11*(1+Q7-0.33)^(Q3-1)</f>
        <v>13725.48</v>
      </c>
      <c r="Z11" s="400">
        <f t="shared" si="44"/>
        <v>13725.48</v>
      </c>
      <c r="AA11" s="400">
        <f t="shared" si="44"/>
        <v>16657.98</v>
      </c>
      <c r="AB11" s="400">
        <f t="shared" si="44"/>
        <v>13725.48</v>
      </c>
      <c r="AC11" s="400">
        <f t="shared" si="44"/>
        <v>17865.48</v>
      </c>
      <c r="AD11" s="400">
        <f t="shared" si="44"/>
        <v>13897.98</v>
      </c>
      <c r="AE11" s="400">
        <f t="shared" si="44"/>
        <v>13035.48</v>
      </c>
      <c r="AF11" s="400">
        <f t="shared" si="44"/>
        <v>13035.48</v>
      </c>
      <c r="AG11" s="400">
        <f t="shared" si="44"/>
        <v>13207.98</v>
      </c>
      <c r="AH11" s="400">
        <f t="shared" si="44"/>
        <v>13035.48</v>
      </c>
      <c r="AI11" s="400">
        <f t="shared" si="44"/>
        <v>13035.48</v>
      </c>
      <c r="AJ11" s="400">
        <f t="shared" si="44"/>
        <v>13207.98</v>
      </c>
      <c r="AK11" s="400">
        <f t="shared" ref="AK11:CC11" si="45">Y11*(1+AC7)^(AC3-1)</f>
        <v>14279.989391999999</v>
      </c>
      <c r="AL11" s="168">
        <f t="shared" si="45"/>
        <v>14279.989391999999</v>
      </c>
      <c r="AM11" s="168">
        <f t="shared" si="45"/>
        <v>17330.962391999998</v>
      </c>
      <c r="AN11" s="168">
        <f t="shared" si="45"/>
        <v>14279.989391999999</v>
      </c>
      <c r="AO11" s="168">
        <f t="shared" si="45"/>
        <v>18587.245392000001</v>
      </c>
      <c r="AP11" s="168">
        <f t="shared" si="45"/>
        <v>14459.458391999999</v>
      </c>
      <c r="AQ11" s="168">
        <f t="shared" si="45"/>
        <v>13562.113391999999</v>
      </c>
      <c r="AR11" s="168">
        <f t="shared" si="45"/>
        <v>13562.113391999999</v>
      </c>
      <c r="AS11" s="168">
        <f t="shared" si="45"/>
        <v>13741.582392</v>
      </c>
      <c r="AT11" s="168">
        <f t="shared" si="45"/>
        <v>13562.113391999999</v>
      </c>
      <c r="AU11" s="168">
        <f t="shared" si="45"/>
        <v>13562.113391999999</v>
      </c>
      <c r="AV11" s="168">
        <f t="shared" si="45"/>
        <v>13741.582392</v>
      </c>
      <c r="AW11" s="168">
        <f t="shared" si="45"/>
        <v>15154.038982705535</v>
      </c>
      <c r="AX11" s="168">
        <f t="shared" si="45"/>
        <v>15154.038982705535</v>
      </c>
      <c r="AY11" s="168">
        <f t="shared" si="45"/>
        <v>18391.755938089533</v>
      </c>
      <c r="AZ11" s="168">
        <f t="shared" si="45"/>
        <v>15154.038982705535</v>
      </c>
      <c r="BA11" s="168">
        <f t="shared" si="45"/>
        <v>19724.933507953534</v>
      </c>
      <c r="BB11" s="168">
        <f t="shared" si="45"/>
        <v>15344.492921257533</v>
      </c>
      <c r="BC11" s="168">
        <f t="shared" si="45"/>
        <v>14392.223228497534</v>
      </c>
      <c r="BD11" s="168">
        <f t="shared" si="45"/>
        <v>14392.223228497534</v>
      </c>
      <c r="BE11" s="168">
        <f t="shared" si="45"/>
        <v>14582.677167049535</v>
      </c>
      <c r="BF11" s="168">
        <f t="shared" si="45"/>
        <v>14392.223228497534</v>
      </c>
      <c r="BG11" s="168">
        <f t="shared" si="45"/>
        <v>14392.223228497534</v>
      </c>
      <c r="BH11" s="168">
        <f t="shared" si="45"/>
        <v>14582.677167049535</v>
      </c>
      <c r="BI11" s="168">
        <f t="shared" si="45"/>
        <v>16403.219148774155</v>
      </c>
      <c r="BJ11" s="168">
        <f t="shared" si="45"/>
        <v>16403.219148774155</v>
      </c>
      <c r="BK11" s="168">
        <f t="shared" si="45"/>
        <v>19907.82810625908</v>
      </c>
      <c r="BL11" s="168">
        <f t="shared" si="45"/>
        <v>16403.219148774155</v>
      </c>
      <c r="BM11" s="168">
        <f t="shared" si="45"/>
        <v>21350.902382870521</v>
      </c>
      <c r="BN11" s="168">
        <f t="shared" si="45"/>
        <v>16609.372616861503</v>
      </c>
      <c r="BO11" s="168">
        <f t="shared" si="45"/>
        <v>15578.60527642476</v>
      </c>
      <c r="BP11" s="168">
        <f t="shared" si="45"/>
        <v>15578.60527642476</v>
      </c>
      <c r="BQ11" s="168">
        <f t="shared" si="45"/>
        <v>15784.758744512108</v>
      </c>
      <c r="BR11" s="168">
        <f t="shared" si="45"/>
        <v>15578.60527642476</v>
      </c>
      <c r="BS11" s="168">
        <f t="shared" si="45"/>
        <v>15578.60527642476</v>
      </c>
      <c r="BT11" s="168">
        <f t="shared" si="45"/>
        <v>15784.758744512108</v>
      </c>
      <c r="BU11" s="168">
        <f t="shared" si="45"/>
        <v>18110.479372844191</v>
      </c>
      <c r="BV11" s="168">
        <f t="shared" si="45"/>
        <v>18110.479372844191</v>
      </c>
      <c r="BW11" s="168">
        <f t="shared" si="45"/>
        <v>21979.85084552606</v>
      </c>
      <c r="BX11" s="168">
        <f t="shared" si="45"/>
        <v>18110.479372844191</v>
      </c>
      <c r="BY11" s="168">
        <f t="shared" si="45"/>
        <v>23573.121451924479</v>
      </c>
      <c r="BZ11" s="168">
        <f t="shared" si="45"/>
        <v>18338.089459472536</v>
      </c>
      <c r="CA11" s="168">
        <f t="shared" si="45"/>
        <v>17200.039026330807</v>
      </c>
      <c r="CB11" s="168">
        <f t="shared" si="45"/>
        <v>17200.039026330807</v>
      </c>
      <c r="CC11" s="168">
        <f t="shared" si="45"/>
        <v>17427.649112959152</v>
      </c>
      <c r="CD11" s="168"/>
      <c r="CE11" s="168"/>
      <c r="CF11" s="168"/>
      <c r="CG11" s="168"/>
      <c r="CH11" s="168"/>
      <c r="CI11" s="168"/>
      <c r="CJ11" s="168"/>
      <c r="CK11" s="169"/>
    </row>
    <row r="12" spans="1:89" x14ac:dyDescent="0.2">
      <c r="B12" s="133" t="s">
        <v>6</v>
      </c>
      <c r="C12" s="144"/>
      <c r="D12" s="144"/>
      <c r="E12" s="167">
        <v>100</v>
      </c>
      <c r="F12" s="167">
        <v>100</v>
      </c>
      <c r="G12" s="167">
        <v>100</v>
      </c>
      <c r="H12" s="167">
        <v>100</v>
      </c>
      <c r="I12" s="167">
        <v>100</v>
      </c>
      <c r="J12" s="167">
        <v>100</v>
      </c>
      <c r="K12" s="167">
        <v>100</v>
      </c>
      <c r="L12" s="167">
        <v>100</v>
      </c>
      <c r="M12" s="399">
        <v>100</v>
      </c>
      <c r="N12" s="399">
        <v>100</v>
      </c>
      <c r="O12" s="399">
        <v>100</v>
      </c>
      <c r="P12" s="399">
        <v>100</v>
      </c>
      <c r="Q12" s="400">
        <f>E12*(1+$C$7)</f>
        <v>102</v>
      </c>
      <c r="R12" s="400">
        <f t="shared" si="34"/>
        <v>102</v>
      </c>
      <c r="S12" s="400">
        <f>G12*(1+$C$7)</f>
        <v>102</v>
      </c>
      <c r="T12" s="400">
        <f t="shared" si="34"/>
        <v>102</v>
      </c>
      <c r="U12" s="400">
        <f t="shared" si="34"/>
        <v>102</v>
      </c>
      <c r="V12" s="400">
        <f t="shared" si="34"/>
        <v>102</v>
      </c>
      <c r="W12" s="400">
        <f t="shared" si="34"/>
        <v>102</v>
      </c>
      <c r="X12" s="400">
        <f t="shared" si="34"/>
        <v>102</v>
      </c>
      <c r="Y12" s="400">
        <f t="shared" si="34"/>
        <v>102</v>
      </c>
      <c r="Z12" s="400">
        <f t="shared" si="34"/>
        <v>102</v>
      </c>
      <c r="AA12" s="400">
        <f t="shared" si="34"/>
        <v>102</v>
      </c>
      <c r="AB12" s="400">
        <f t="shared" si="34"/>
        <v>102</v>
      </c>
      <c r="AC12" s="400">
        <f>Q12*(1+AC7)^(AC3-1)</f>
        <v>106.1208</v>
      </c>
      <c r="AD12" s="168">
        <f>R12*(1+AD7)^(AD3-1)</f>
        <v>106.1208</v>
      </c>
      <c r="AE12" s="168">
        <f t="shared" ref="AE12:BT12" si="46">S12*(1+AE7)^(AE3-1)</f>
        <v>106.1208</v>
      </c>
      <c r="AF12" s="168">
        <f t="shared" si="46"/>
        <v>106.1208</v>
      </c>
      <c r="AG12" s="168">
        <f t="shared" si="46"/>
        <v>106.1208</v>
      </c>
      <c r="AH12" s="168">
        <f t="shared" si="46"/>
        <v>106.1208</v>
      </c>
      <c r="AI12" s="168">
        <f t="shared" si="46"/>
        <v>106.1208</v>
      </c>
      <c r="AJ12" s="168">
        <f t="shared" si="46"/>
        <v>106.1208</v>
      </c>
      <c r="AK12" s="168">
        <f t="shared" si="46"/>
        <v>106.1208</v>
      </c>
      <c r="AL12" s="168">
        <f t="shared" si="46"/>
        <v>106.1208</v>
      </c>
      <c r="AM12" s="168">
        <f t="shared" si="46"/>
        <v>106.1208</v>
      </c>
      <c r="AN12" s="168">
        <f t="shared" si="46"/>
        <v>106.1208</v>
      </c>
      <c r="AO12" s="168">
        <f t="shared" si="46"/>
        <v>112.61624192639999</v>
      </c>
      <c r="AP12" s="168">
        <f t="shared" si="46"/>
        <v>112.61624192639999</v>
      </c>
      <c r="AQ12" s="168">
        <f t="shared" si="46"/>
        <v>112.61624192639999</v>
      </c>
      <c r="AR12" s="168">
        <f t="shared" si="46"/>
        <v>112.61624192639999</v>
      </c>
      <c r="AS12" s="168">
        <f t="shared" si="46"/>
        <v>112.61624192639999</v>
      </c>
      <c r="AT12" s="168">
        <f t="shared" si="46"/>
        <v>112.61624192639999</v>
      </c>
      <c r="AU12" s="168">
        <f t="shared" si="46"/>
        <v>112.61624192639999</v>
      </c>
      <c r="AV12" s="168">
        <f t="shared" si="46"/>
        <v>112.61624192639999</v>
      </c>
      <c r="AW12" s="168">
        <f t="shared" si="46"/>
        <v>112.61624192639999</v>
      </c>
      <c r="AX12" s="168">
        <f t="shared" si="46"/>
        <v>112.61624192639999</v>
      </c>
      <c r="AY12" s="168">
        <f t="shared" si="46"/>
        <v>112.61624192639999</v>
      </c>
      <c r="AZ12" s="168">
        <f t="shared" si="46"/>
        <v>112.61624192639999</v>
      </c>
      <c r="BA12" s="168">
        <f t="shared" si="46"/>
        <v>121.8994419994757</v>
      </c>
      <c r="BB12" s="168">
        <f t="shared" si="46"/>
        <v>121.8994419994757</v>
      </c>
      <c r="BC12" s="168">
        <f t="shared" si="46"/>
        <v>121.8994419994757</v>
      </c>
      <c r="BD12" s="168">
        <f t="shared" si="46"/>
        <v>121.8994419994757</v>
      </c>
      <c r="BE12" s="168">
        <f t="shared" si="46"/>
        <v>121.8994419994757</v>
      </c>
      <c r="BF12" s="168">
        <f t="shared" si="46"/>
        <v>121.8994419994757</v>
      </c>
      <c r="BG12" s="168">
        <f t="shared" si="46"/>
        <v>121.8994419994757</v>
      </c>
      <c r="BH12" s="168">
        <f t="shared" si="46"/>
        <v>121.8994419994757</v>
      </c>
      <c r="BI12" s="168">
        <f t="shared" si="46"/>
        <v>121.8994419994757</v>
      </c>
      <c r="BJ12" s="168">
        <f t="shared" si="46"/>
        <v>121.8994419994757</v>
      </c>
      <c r="BK12" s="168">
        <f t="shared" si="46"/>
        <v>121.8994419994757</v>
      </c>
      <c r="BL12" s="168">
        <f t="shared" si="46"/>
        <v>121.8994419994757</v>
      </c>
      <c r="BM12" s="168">
        <f t="shared" si="46"/>
        <v>134.58683383241294</v>
      </c>
      <c r="BN12" s="168">
        <f t="shared" si="46"/>
        <v>134.58683383241294</v>
      </c>
      <c r="BO12" s="168">
        <f t="shared" si="46"/>
        <v>134.58683383241294</v>
      </c>
      <c r="BP12" s="168">
        <f t="shared" si="46"/>
        <v>134.58683383241294</v>
      </c>
      <c r="BQ12" s="168">
        <f t="shared" si="46"/>
        <v>134.58683383241294</v>
      </c>
      <c r="BR12" s="168">
        <f t="shared" si="46"/>
        <v>134.58683383241294</v>
      </c>
      <c r="BS12" s="168">
        <f t="shared" si="46"/>
        <v>134.58683383241294</v>
      </c>
      <c r="BT12" s="168">
        <f t="shared" si="46"/>
        <v>134.58683383241294</v>
      </c>
      <c r="BU12" s="168">
        <f t="shared" ref="BU12" si="47">BI12*(1+BU7)^(BU3-1)</f>
        <v>134.58683383241294</v>
      </c>
      <c r="BV12" s="168">
        <f t="shared" ref="BV12" si="48">BJ12*(1+BV7)^(BV3-1)</f>
        <v>134.58683383241294</v>
      </c>
      <c r="BW12" s="168">
        <f t="shared" ref="BW12" si="49">BK12*(1+BW7)^(BW3-1)</f>
        <v>134.58683383241294</v>
      </c>
      <c r="BX12" s="168">
        <f t="shared" ref="BX12" si="50">BL12*(1+BX7)^(BX3-1)</f>
        <v>134.58683383241294</v>
      </c>
      <c r="BY12" s="168">
        <f t="shared" ref="BY12" si="51">BM12*(1+BY7)^(BY3-1)</f>
        <v>151.56663438979211</v>
      </c>
      <c r="BZ12" s="168">
        <f t="shared" ref="BZ12" si="52">BN12*(1+BZ7)^(BZ3-1)</f>
        <v>151.56663438979211</v>
      </c>
      <c r="CA12" s="168">
        <f t="shared" ref="CA12" si="53">BO12*(1+CA7)^(CA3-1)</f>
        <v>151.56663438979211</v>
      </c>
      <c r="CB12" s="168">
        <f t="shared" ref="CB12:CC12" si="54">BP12*(1+CB7)^(CB3-1)</f>
        <v>151.56663438979211</v>
      </c>
      <c r="CC12" s="169">
        <f t="shared" si="54"/>
        <v>151.56663438979211</v>
      </c>
    </row>
    <row r="13" spans="1:89" x14ac:dyDescent="0.2">
      <c r="B13" s="137" t="s">
        <v>7</v>
      </c>
      <c r="C13" s="148"/>
      <c r="D13" s="148"/>
      <c r="E13" s="170">
        <v>100</v>
      </c>
      <c r="F13" s="170">
        <v>100</v>
      </c>
      <c r="G13" s="170">
        <v>100</v>
      </c>
      <c r="H13" s="170">
        <v>100</v>
      </c>
      <c r="I13" s="170">
        <v>100</v>
      </c>
      <c r="J13" s="170">
        <v>100</v>
      </c>
      <c r="K13" s="170">
        <v>100</v>
      </c>
      <c r="L13" s="170">
        <v>100</v>
      </c>
      <c r="M13" s="401">
        <v>100</v>
      </c>
      <c r="N13" s="401">
        <v>100</v>
      </c>
      <c r="O13" s="401">
        <v>100</v>
      </c>
      <c r="P13" s="401">
        <v>100</v>
      </c>
      <c r="Q13" s="402">
        <f>E13*(1+$C$7)</f>
        <v>102</v>
      </c>
      <c r="R13" s="402">
        <f t="shared" si="34"/>
        <v>102</v>
      </c>
      <c r="S13" s="402">
        <f t="shared" si="34"/>
        <v>102</v>
      </c>
      <c r="T13" s="402">
        <f t="shared" si="34"/>
        <v>102</v>
      </c>
      <c r="U13" s="402">
        <f t="shared" si="34"/>
        <v>102</v>
      </c>
      <c r="V13" s="402">
        <f t="shared" si="34"/>
        <v>102</v>
      </c>
      <c r="W13" s="402">
        <f t="shared" si="34"/>
        <v>102</v>
      </c>
      <c r="X13" s="402">
        <f t="shared" si="34"/>
        <v>102</v>
      </c>
      <c r="Y13" s="402">
        <f t="shared" si="34"/>
        <v>102</v>
      </c>
      <c r="Z13" s="402">
        <f t="shared" si="34"/>
        <v>102</v>
      </c>
      <c r="AA13" s="402">
        <f t="shared" si="34"/>
        <v>102</v>
      </c>
      <c r="AB13" s="402">
        <f t="shared" si="34"/>
        <v>102</v>
      </c>
      <c r="AC13" s="402">
        <f>Q13*(1+AC7)^(AC3-1)</f>
        <v>106.1208</v>
      </c>
      <c r="AD13" s="171">
        <f>R13*(1+AD7)^(AD3-1)</f>
        <v>106.1208</v>
      </c>
      <c r="AE13" s="171">
        <f t="shared" ref="AE13:BT13" si="55">S13*(1+AE7)^(AE3-1)</f>
        <v>106.1208</v>
      </c>
      <c r="AF13" s="171">
        <f t="shared" si="55"/>
        <v>106.1208</v>
      </c>
      <c r="AG13" s="171">
        <f t="shared" si="55"/>
        <v>106.1208</v>
      </c>
      <c r="AH13" s="171">
        <f t="shared" si="55"/>
        <v>106.1208</v>
      </c>
      <c r="AI13" s="171">
        <f t="shared" si="55"/>
        <v>106.1208</v>
      </c>
      <c r="AJ13" s="171">
        <f t="shared" si="55"/>
        <v>106.1208</v>
      </c>
      <c r="AK13" s="171">
        <f t="shared" si="55"/>
        <v>106.1208</v>
      </c>
      <c r="AL13" s="171">
        <f t="shared" si="55"/>
        <v>106.1208</v>
      </c>
      <c r="AM13" s="171">
        <f t="shared" si="55"/>
        <v>106.1208</v>
      </c>
      <c r="AN13" s="171">
        <f t="shared" si="55"/>
        <v>106.1208</v>
      </c>
      <c r="AO13" s="171">
        <f t="shared" si="55"/>
        <v>112.61624192639999</v>
      </c>
      <c r="AP13" s="171">
        <f t="shared" si="55"/>
        <v>112.61624192639999</v>
      </c>
      <c r="AQ13" s="171">
        <f t="shared" si="55"/>
        <v>112.61624192639999</v>
      </c>
      <c r="AR13" s="171">
        <f t="shared" si="55"/>
        <v>112.61624192639999</v>
      </c>
      <c r="AS13" s="171">
        <f t="shared" si="55"/>
        <v>112.61624192639999</v>
      </c>
      <c r="AT13" s="171">
        <f t="shared" si="55"/>
        <v>112.61624192639999</v>
      </c>
      <c r="AU13" s="171">
        <f t="shared" si="55"/>
        <v>112.61624192639999</v>
      </c>
      <c r="AV13" s="171">
        <f t="shared" si="55"/>
        <v>112.61624192639999</v>
      </c>
      <c r="AW13" s="171">
        <f t="shared" si="55"/>
        <v>112.61624192639999</v>
      </c>
      <c r="AX13" s="171">
        <f t="shared" si="55"/>
        <v>112.61624192639999</v>
      </c>
      <c r="AY13" s="171">
        <f t="shared" si="55"/>
        <v>112.61624192639999</v>
      </c>
      <c r="AZ13" s="171">
        <f t="shared" si="55"/>
        <v>112.61624192639999</v>
      </c>
      <c r="BA13" s="171">
        <f t="shared" si="55"/>
        <v>121.8994419994757</v>
      </c>
      <c r="BB13" s="171">
        <f t="shared" si="55"/>
        <v>121.8994419994757</v>
      </c>
      <c r="BC13" s="171">
        <f t="shared" si="55"/>
        <v>121.8994419994757</v>
      </c>
      <c r="BD13" s="171">
        <f t="shared" si="55"/>
        <v>121.8994419994757</v>
      </c>
      <c r="BE13" s="171">
        <f t="shared" si="55"/>
        <v>121.8994419994757</v>
      </c>
      <c r="BF13" s="171">
        <f t="shared" si="55"/>
        <v>121.8994419994757</v>
      </c>
      <c r="BG13" s="171">
        <f t="shared" si="55"/>
        <v>121.8994419994757</v>
      </c>
      <c r="BH13" s="171">
        <f t="shared" si="55"/>
        <v>121.8994419994757</v>
      </c>
      <c r="BI13" s="171">
        <f t="shared" si="55"/>
        <v>121.8994419994757</v>
      </c>
      <c r="BJ13" s="171">
        <f t="shared" si="55"/>
        <v>121.8994419994757</v>
      </c>
      <c r="BK13" s="171">
        <f t="shared" si="55"/>
        <v>121.8994419994757</v>
      </c>
      <c r="BL13" s="171">
        <f t="shared" si="55"/>
        <v>121.8994419994757</v>
      </c>
      <c r="BM13" s="171">
        <f t="shared" si="55"/>
        <v>134.58683383241294</v>
      </c>
      <c r="BN13" s="171">
        <f t="shared" si="55"/>
        <v>134.58683383241294</v>
      </c>
      <c r="BO13" s="171">
        <f t="shared" si="55"/>
        <v>134.58683383241294</v>
      </c>
      <c r="BP13" s="171">
        <f t="shared" si="55"/>
        <v>134.58683383241294</v>
      </c>
      <c r="BQ13" s="171">
        <f t="shared" si="55"/>
        <v>134.58683383241294</v>
      </c>
      <c r="BR13" s="171">
        <f t="shared" si="55"/>
        <v>134.58683383241294</v>
      </c>
      <c r="BS13" s="171">
        <f t="shared" si="55"/>
        <v>134.58683383241294</v>
      </c>
      <c r="BT13" s="171">
        <f t="shared" si="55"/>
        <v>134.58683383241294</v>
      </c>
      <c r="BU13" s="171">
        <f t="shared" ref="BU13" si="56">BI13*(1+BU7)^(BU3-1)</f>
        <v>134.58683383241294</v>
      </c>
      <c r="BV13" s="171">
        <f t="shared" ref="BV13" si="57">BJ13*(1+BV7)^(BV3-1)</f>
        <v>134.58683383241294</v>
      </c>
      <c r="BW13" s="171">
        <f t="shared" ref="BW13" si="58">BK13*(1+BW7)^(BW3-1)</f>
        <v>134.58683383241294</v>
      </c>
      <c r="BX13" s="171">
        <f t="shared" ref="BX13" si="59">BL13*(1+BX7)^(BX3-1)</f>
        <v>134.58683383241294</v>
      </c>
      <c r="BY13" s="171">
        <f t="shared" ref="BY13" si="60">BM13*(1+BY7)^(BY3-1)</f>
        <v>151.56663438979211</v>
      </c>
      <c r="BZ13" s="171">
        <f t="shared" ref="BZ13" si="61">BN13*(1+BZ7)^(BZ3-1)</f>
        <v>151.56663438979211</v>
      </c>
      <c r="CA13" s="171">
        <f t="shared" ref="CA13" si="62">BO13*(1+CA7)^(CA3-1)</f>
        <v>151.56663438979211</v>
      </c>
      <c r="CB13" s="171">
        <f t="shared" ref="CB13:CC13" si="63">BP13*(1+CB7)^(CB3-1)</f>
        <v>151.56663438979211</v>
      </c>
      <c r="CC13" s="172">
        <f t="shared" si="63"/>
        <v>151.56663438979211</v>
      </c>
    </row>
    <row r="14" spans="1:89" s="160" customFormat="1" x14ac:dyDescent="0.2">
      <c r="B14" s="161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</row>
    <row r="15" spans="1:89" x14ac:dyDescent="0.2">
      <c r="B15" s="9" t="s">
        <v>148</v>
      </c>
      <c r="C15" s="9"/>
      <c r="D15" s="9"/>
      <c r="E15" s="9">
        <f>SUM(E9:E13)</f>
        <v>13958</v>
      </c>
      <c r="F15" s="9">
        <f t="shared" ref="F15:BL15" si="64">SUM(F9:F13)</f>
        <v>13958</v>
      </c>
      <c r="G15" s="9">
        <f t="shared" si="64"/>
        <v>14458</v>
      </c>
      <c r="H15" s="9">
        <f t="shared" si="64"/>
        <v>13958</v>
      </c>
      <c r="I15" s="9">
        <f t="shared" si="64"/>
        <v>13958</v>
      </c>
      <c r="J15" s="9">
        <f t="shared" si="64"/>
        <v>14458</v>
      </c>
      <c r="K15" s="9">
        <f t="shared" si="64"/>
        <v>13958</v>
      </c>
      <c r="L15" s="9">
        <f t="shared" si="64"/>
        <v>13958</v>
      </c>
      <c r="M15" s="9">
        <f t="shared" si="64"/>
        <v>29350</v>
      </c>
      <c r="N15" s="9">
        <f t="shared" si="64"/>
        <v>28850</v>
      </c>
      <c r="O15" s="9">
        <f t="shared" si="64"/>
        <v>33100</v>
      </c>
      <c r="P15" s="9">
        <f t="shared" si="64"/>
        <v>29350</v>
      </c>
      <c r="Q15" s="9">
        <f t="shared" si="64"/>
        <v>33027.160000000003</v>
      </c>
      <c r="R15" s="9">
        <f t="shared" si="64"/>
        <v>27277.16</v>
      </c>
      <c r="S15" s="9">
        <f t="shared" si="64"/>
        <v>26412.16</v>
      </c>
      <c r="T15" s="9">
        <f t="shared" si="64"/>
        <v>26027.16</v>
      </c>
      <c r="U15" s="9">
        <f t="shared" si="64"/>
        <v>26277.16</v>
      </c>
      <c r="V15" s="9">
        <f t="shared" si="64"/>
        <v>26412.16</v>
      </c>
      <c r="W15" s="9">
        <f t="shared" si="64"/>
        <v>26027.16</v>
      </c>
      <c r="X15" s="9">
        <f t="shared" si="64"/>
        <v>26277.16</v>
      </c>
      <c r="Y15" s="9">
        <f t="shared" si="64"/>
        <v>21245.64</v>
      </c>
      <c r="Z15" s="9">
        <f t="shared" si="64"/>
        <v>20860.64</v>
      </c>
      <c r="AA15" s="9">
        <f t="shared" si="64"/>
        <v>23793.14</v>
      </c>
      <c r="AB15" s="9">
        <f t="shared" si="64"/>
        <v>21245.64</v>
      </c>
      <c r="AC15" s="9">
        <f t="shared" si="64"/>
        <v>25288.900463999998</v>
      </c>
      <c r="AD15" s="9">
        <f t="shared" si="64"/>
        <v>21321.400463999998</v>
      </c>
      <c r="AE15" s="9">
        <f t="shared" si="64"/>
        <v>20859.454464000002</v>
      </c>
      <c r="AF15" s="9">
        <f t="shared" si="64"/>
        <v>20458.900463999998</v>
      </c>
      <c r="AG15" s="9">
        <f t="shared" si="64"/>
        <v>20631.400463999998</v>
      </c>
      <c r="AH15" s="9">
        <f t="shared" si="64"/>
        <v>20859.454464000002</v>
      </c>
      <c r="AI15" s="9">
        <f t="shared" si="64"/>
        <v>20458.900463999998</v>
      </c>
      <c r="AJ15" s="9">
        <f t="shared" si="64"/>
        <v>20631.400463999998</v>
      </c>
      <c r="AK15" s="9">
        <f t="shared" si="64"/>
        <v>22103.963856000002</v>
      </c>
      <c r="AL15" s="9">
        <f t="shared" si="64"/>
        <v>21703.409855999998</v>
      </c>
      <c r="AM15" s="9">
        <f t="shared" si="64"/>
        <v>24754.382855999997</v>
      </c>
      <c r="AN15" s="9">
        <f t="shared" si="64"/>
        <v>22103.963856000002</v>
      </c>
      <c r="AO15" s="9">
        <f t="shared" si="64"/>
        <v>26465.038575760511</v>
      </c>
      <c r="AP15" s="9">
        <f t="shared" si="64"/>
        <v>22337.251575760511</v>
      </c>
      <c r="AQ15" s="9">
        <f t="shared" si="64"/>
        <v>21864.977684992511</v>
      </c>
      <c r="AR15" s="9">
        <f t="shared" si="64"/>
        <v>21439.906575760509</v>
      </c>
      <c r="AS15" s="9">
        <f t="shared" si="64"/>
        <v>21619.37557576051</v>
      </c>
      <c r="AT15" s="9">
        <f t="shared" si="64"/>
        <v>21864.977684992511</v>
      </c>
      <c r="AU15" s="9">
        <f t="shared" si="64"/>
        <v>21439.906575760509</v>
      </c>
      <c r="AV15" s="9">
        <f t="shared" si="64"/>
        <v>21619.37557576051</v>
      </c>
      <c r="AW15" s="9">
        <f t="shared" si="64"/>
        <v>23456.903275698045</v>
      </c>
      <c r="AX15" s="9">
        <f t="shared" si="64"/>
        <v>23031.832166466047</v>
      </c>
      <c r="AY15" s="9">
        <f t="shared" si="64"/>
        <v>26269.549121850043</v>
      </c>
      <c r="AZ15" s="9">
        <f t="shared" si="64"/>
        <v>23456.903275698045</v>
      </c>
      <c r="BA15" s="9">
        <f t="shared" si="64"/>
        <v>28252.110199884697</v>
      </c>
      <c r="BB15" s="9">
        <f t="shared" si="64"/>
        <v>23871.669613188697</v>
      </c>
      <c r="BC15" s="9">
        <f t="shared" si="64"/>
        <v>23379.510559348288</v>
      </c>
      <c r="BD15" s="9">
        <f t="shared" si="64"/>
        <v>22919.399920428696</v>
      </c>
      <c r="BE15" s="9">
        <f t="shared" si="64"/>
        <v>23109.853858980699</v>
      </c>
      <c r="BF15" s="9">
        <f t="shared" si="64"/>
        <v>23379.510559348288</v>
      </c>
      <c r="BG15" s="9">
        <f t="shared" si="64"/>
        <v>22919.399920428696</v>
      </c>
      <c r="BH15" s="9">
        <f t="shared" si="64"/>
        <v>23109.853858980699</v>
      </c>
      <c r="BI15" s="9">
        <f t="shared" si="64"/>
        <v>25390.506479624906</v>
      </c>
      <c r="BJ15" s="9">
        <f t="shared" si="64"/>
        <v>24930.395840705318</v>
      </c>
      <c r="BK15" s="9">
        <f t="shared" si="64"/>
        <v>28435.004798190243</v>
      </c>
      <c r="BL15" s="9">
        <f t="shared" si="64"/>
        <v>25390.506479624906</v>
      </c>
      <c r="BM15" s="9">
        <f t="shared" ref="BM15:BT15" si="65">SUM(BM9:BM13)</f>
        <v>30765.594473926205</v>
      </c>
      <c r="BN15" s="9">
        <f t="shared" si="65"/>
        <v>26024.064707917187</v>
      </c>
      <c r="BO15" s="9">
        <f t="shared" si="65"/>
        <v>25501.296691259649</v>
      </c>
      <c r="BP15" s="9">
        <f t="shared" si="65"/>
        <v>24993.297367480445</v>
      </c>
      <c r="BQ15" s="9">
        <f t="shared" si="65"/>
        <v>25199.45083556779</v>
      </c>
      <c r="BR15" s="9">
        <f t="shared" si="65"/>
        <v>25501.296691259649</v>
      </c>
      <c r="BS15" s="9">
        <f t="shared" si="65"/>
        <v>24993.297367480445</v>
      </c>
      <c r="BT15" s="9">
        <f t="shared" si="65"/>
        <v>25199.45083556779</v>
      </c>
      <c r="BU15" s="9">
        <f t="shared" ref="BU15:CC15" si="66">SUM(BU9:BU13)</f>
        <v>28033.170787679082</v>
      </c>
      <c r="BV15" s="9">
        <f t="shared" si="66"/>
        <v>27525.171463899875</v>
      </c>
      <c r="BW15" s="9">
        <f t="shared" si="66"/>
        <v>31394.542936581744</v>
      </c>
      <c r="BX15" s="9">
        <f t="shared" si="66"/>
        <v>28033.170787679082</v>
      </c>
      <c r="BY15" s="9">
        <f t="shared" si="66"/>
        <v>34175.593873813385</v>
      </c>
      <c r="BZ15" s="9">
        <f t="shared" si="66"/>
        <v>28940.561881361449</v>
      </c>
      <c r="CA15" s="9">
        <f t="shared" si="66"/>
        <v>28374.601195671392</v>
      </c>
      <c r="CB15" s="9">
        <f t="shared" si="66"/>
        <v>27802.511448219724</v>
      </c>
      <c r="CC15" s="9">
        <f t="shared" si="66"/>
        <v>28030.121534848069</v>
      </c>
    </row>
    <row r="16" spans="1:89" x14ac:dyDescent="0.2">
      <c r="B16" s="161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</row>
    <row r="17" spans="2:81" x14ac:dyDescent="0.2">
      <c r="B17" s="129" t="s">
        <v>43</v>
      </c>
      <c r="C17" s="130"/>
      <c r="D17" s="130"/>
      <c r="E17" s="285"/>
      <c r="F17" s="286"/>
      <c r="G17" s="286"/>
      <c r="H17" s="286"/>
      <c r="I17" s="286"/>
      <c r="J17" s="286"/>
      <c r="K17" s="286"/>
      <c r="L17" s="286"/>
      <c r="M17" s="285">
        <v>2500</v>
      </c>
      <c r="N17" s="286">
        <v>2500</v>
      </c>
      <c r="O17" s="286">
        <v>2500</v>
      </c>
      <c r="P17" s="286">
        <v>2500</v>
      </c>
      <c r="Q17" s="286">
        <v>2500</v>
      </c>
      <c r="R17" s="286">
        <v>2500</v>
      </c>
      <c r="S17" s="286">
        <v>2500</v>
      </c>
      <c r="T17" s="286">
        <v>2500</v>
      </c>
      <c r="U17" s="286">
        <v>2500</v>
      </c>
      <c r="V17" s="286">
        <v>2500</v>
      </c>
      <c r="W17" s="286">
        <v>2500</v>
      </c>
      <c r="X17" s="286">
        <v>2500</v>
      </c>
      <c r="Y17" s="131">
        <f t="shared" ref="Y17" si="67">M17*(1+$C$7)</f>
        <v>2550</v>
      </c>
      <c r="Z17" s="131">
        <f t="shared" ref="Z17" si="68">N17*(1+$C$7)</f>
        <v>2550</v>
      </c>
      <c r="AA17" s="131">
        <f t="shared" ref="AA17" si="69">O17*(1+$C$7)</f>
        <v>2550</v>
      </c>
      <c r="AB17" s="131">
        <f t="shared" ref="AB17" si="70">P17*(1+$C$7)</f>
        <v>2550</v>
      </c>
      <c r="AC17" s="131">
        <f t="shared" ref="AC17" si="71">Q17*(1+$C$7)</f>
        <v>2550</v>
      </c>
      <c r="AD17" s="131">
        <f t="shared" ref="AD17" si="72">R17*(1+$C$7)</f>
        <v>2550</v>
      </c>
      <c r="AE17" s="131">
        <f t="shared" ref="AE17" si="73">S17*(1+$C$7)</f>
        <v>2550</v>
      </c>
      <c r="AF17" s="131">
        <f t="shared" ref="AF17" si="74">T17*(1+$C$7)</f>
        <v>2550</v>
      </c>
      <c r="AG17" s="131">
        <f t="shared" ref="AG17" si="75">U17*(1+$C$7)</f>
        <v>2550</v>
      </c>
      <c r="AH17" s="131">
        <f t="shared" ref="AH17" si="76">V17*(1+$C$7)</f>
        <v>2550</v>
      </c>
      <c r="AI17" s="131">
        <f t="shared" ref="AI17" si="77">W17*(1+$C$7)</f>
        <v>2550</v>
      </c>
      <c r="AJ17" s="131">
        <f t="shared" ref="AJ17" si="78">X17*(1+$C$7)</f>
        <v>2550</v>
      </c>
      <c r="AK17" s="131">
        <f t="shared" ref="AK17" si="79">Y17*(1+$C$7)</f>
        <v>2601</v>
      </c>
      <c r="AL17" s="131">
        <f t="shared" ref="AL17" si="80">Z17*(1+$C$7)</f>
        <v>2601</v>
      </c>
      <c r="AM17" s="131">
        <f t="shared" ref="AM17" si="81">AA17*(1+$C$7)</f>
        <v>2601</v>
      </c>
      <c r="AN17" s="131">
        <f t="shared" ref="AN17" si="82">AB17*(1+$C$7)</f>
        <v>2601</v>
      </c>
      <c r="AO17" s="131">
        <f t="shared" ref="AO17:AO23" si="83">AC17*(1+$C$7)</f>
        <v>2601</v>
      </c>
      <c r="AP17" s="131">
        <f t="shared" ref="AP17:AP23" si="84">AD17*(1+$C$7)</f>
        <v>2601</v>
      </c>
      <c r="AQ17" s="131">
        <f t="shared" ref="AQ17:AQ23" si="85">AE17*(1+$C$7)</f>
        <v>2601</v>
      </c>
      <c r="AR17" s="131">
        <f t="shared" ref="AR17:AR23" si="86">AF17*(1+$C$7)</f>
        <v>2601</v>
      </c>
      <c r="AS17" s="131">
        <f t="shared" ref="AS17:AS23" si="87">AG17*(1+$C$7)</f>
        <v>2601</v>
      </c>
      <c r="AT17" s="131">
        <f t="shared" ref="AT17:AT23" si="88">AH17*(1+$C$7)</f>
        <v>2601</v>
      </c>
      <c r="AU17" s="131">
        <f t="shared" ref="AU17:AU23" si="89">AI17*(1+$C$7)</f>
        <v>2601</v>
      </c>
      <c r="AV17" s="131">
        <f t="shared" ref="AV17:AV23" si="90">AJ17*(1+$C$7)</f>
        <v>2601</v>
      </c>
      <c r="AW17" s="131">
        <f t="shared" ref="AW17:AW23" si="91">AK17*(1+$C$7)</f>
        <v>2653.02</v>
      </c>
      <c r="AX17" s="131">
        <f t="shared" ref="AX17:AX23" si="92">AL17*(1+$C$7)</f>
        <v>2653.02</v>
      </c>
      <c r="AY17" s="131">
        <f t="shared" ref="AY17:AY23" si="93">AM17*(1+$C$7)</f>
        <v>2653.02</v>
      </c>
      <c r="AZ17" s="131">
        <f t="shared" ref="AZ17:AZ23" si="94">AN17*(1+$C$7)</f>
        <v>2653.02</v>
      </c>
      <c r="BA17" s="131">
        <f t="shared" ref="BA17:BA23" si="95">AO17*(1+$C$7)</f>
        <v>2653.02</v>
      </c>
      <c r="BB17" s="131">
        <f t="shared" ref="BB17:BB23" si="96">AP17*(1+$C$7)</f>
        <v>2653.02</v>
      </c>
      <c r="BC17" s="131">
        <f t="shared" ref="BC17:BC23" si="97">AQ17*(1+$C$7)</f>
        <v>2653.02</v>
      </c>
      <c r="BD17" s="131">
        <f t="shared" ref="BD17:BD23" si="98">AR17*(1+$C$7)</f>
        <v>2653.02</v>
      </c>
      <c r="BE17" s="131">
        <f t="shared" ref="BE17:BE23" si="99">AS17*(1+$C$7)</f>
        <v>2653.02</v>
      </c>
      <c r="BF17" s="131">
        <f t="shared" ref="BF17:BF23" si="100">AT17*(1+$C$7)</f>
        <v>2653.02</v>
      </c>
      <c r="BG17" s="131">
        <f t="shared" ref="BG17:BG23" si="101">AU17*(1+$C$7)</f>
        <v>2653.02</v>
      </c>
      <c r="BH17" s="131">
        <f t="shared" ref="BH17:BH23" si="102">AV17*(1+$C$7)</f>
        <v>2653.02</v>
      </c>
      <c r="BI17" s="131">
        <f t="shared" ref="BI17:BI23" si="103">AW17*(1+$C$7)</f>
        <v>2706.0803999999998</v>
      </c>
      <c r="BJ17" s="131">
        <f t="shared" ref="BJ17:BJ23" si="104">AX17*(1+$C$7)</f>
        <v>2706.0803999999998</v>
      </c>
      <c r="BK17" s="131">
        <f t="shared" ref="BK17:BK23" si="105">AY17*(1+$C$7)</f>
        <v>2706.0803999999998</v>
      </c>
      <c r="BL17" s="132">
        <f t="shared" ref="BL17:BL23" si="106">AZ17*(1+$C$7)</f>
        <v>2706.0803999999998</v>
      </c>
      <c r="BM17" s="132">
        <f t="shared" ref="BM17:BM23" si="107">BA17*(1+$C$7)</f>
        <v>2706.0803999999998</v>
      </c>
      <c r="BN17" s="132">
        <f t="shared" ref="BN17:BN23" si="108">BB17*(1+$C$7)</f>
        <v>2706.0803999999998</v>
      </c>
      <c r="BO17" s="132">
        <f t="shared" ref="BO17:BO23" si="109">BC17*(1+$C$7)</f>
        <v>2706.0803999999998</v>
      </c>
      <c r="BP17" s="132">
        <f t="shared" ref="BP17:BP23" si="110">BD17*(1+$C$7)</f>
        <v>2706.0803999999998</v>
      </c>
      <c r="BQ17" s="132">
        <f t="shared" ref="BQ17:BQ23" si="111">BE17*(1+$C$7)</f>
        <v>2706.0803999999998</v>
      </c>
      <c r="BR17" s="132">
        <f t="shared" ref="BR17:BR23" si="112">BF17*(1+$C$7)</f>
        <v>2706.0803999999998</v>
      </c>
      <c r="BS17" s="132">
        <f t="shared" ref="BS17:BT23" si="113">BG17*(1+$C$7)</f>
        <v>2706.0803999999998</v>
      </c>
      <c r="BT17" s="132">
        <f t="shared" si="113"/>
        <v>2706.0803999999998</v>
      </c>
      <c r="BU17" s="132">
        <f t="shared" ref="BU17:BU23" si="114">BI17*(1+$C$7)</f>
        <v>2760.2020079999998</v>
      </c>
      <c r="BV17" s="132">
        <f t="shared" ref="BV17:BV23" si="115">BJ17*(1+$C$7)</f>
        <v>2760.2020079999998</v>
      </c>
      <c r="BW17" s="132">
        <f t="shared" ref="BW17:BW23" si="116">BK17*(1+$C$7)</f>
        <v>2760.2020079999998</v>
      </c>
      <c r="BX17" s="132">
        <f t="shared" ref="BX17:BX23" si="117">BL17*(1+$C$7)</f>
        <v>2760.2020079999998</v>
      </c>
      <c r="BY17" s="132">
        <f t="shared" ref="BY17:BY23" si="118">BM17*(1+$C$7)</f>
        <v>2760.2020079999998</v>
      </c>
      <c r="BZ17" s="132">
        <f t="shared" ref="BZ17:BZ23" si="119">BN17*(1+$C$7)</f>
        <v>2760.2020079999998</v>
      </c>
      <c r="CA17" s="132">
        <f t="shared" ref="CA17:CA23" si="120">BO17*(1+$C$7)</f>
        <v>2760.2020079999998</v>
      </c>
      <c r="CB17" s="132">
        <f t="shared" ref="CB17:CC23" si="121">BP17*(1+$C$7)</f>
        <v>2760.2020079999998</v>
      </c>
      <c r="CC17" s="132">
        <f t="shared" si="121"/>
        <v>2760.2020079999998</v>
      </c>
    </row>
    <row r="18" spans="2:81" x14ac:dyDescent="0.2">
      <c r="B18" s="133" t="s">
        <v>73</v>
      </c>
      <c r="C18" s="134"/>
      <c r="D18" s="134"/>
      <c r="E18" s="280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280">
        <v>0</v>
      </c>
      <c r="AD18" s="287">
        <v>0</v>
      </c>
      <c r="AE18" s="287">
        <v>0</v>
      </c>
      <c r="AF18" s="287"/>
      <c r="AG18" s="287">
        <v>5000</v>
      </c>
      <c r="AH18" s="287">
        <v>5000</v>
      </c>
      <c r="AI18" s="287">
        <v>5000</v>
      </c>
      <c r="AJ18" s="287">
        <v>5000</v>
      </c>
      <c r="AK18" s="287">
        <v>5000</v>
      </c>
      <c r="AL18" s="287">
        <v>5000</v>
      </c>
      <c r="AM18" s="287">
        <v>5000</v>
      </c>
      <c r="AN18" s="287">
        <v>5000</v>
      </c>
      <c r="AO18" s="287">
        <v>5000</v>
      </c>
      <c r="AP18" s="287">
        <v>5000</v>
      </c>
      <c r="AQ18" s="287">
        <v>5000</v>
      </c>
      <c r="AR18" s="287">
        <v>5000</v>
      </c>
      <c r="AS18" s="135">
        <f t="shared" si="87"/>
        <v>5100</v>
      </c>
      <c r="AT18" s="135">
        <f t="shared" si="88"/>
        <v>5100</v>
      </c>
      <c r="AU18" s="135">
        <f t="shared" si="89"/>
        <v>5100</v>
      </c>
      <c r="AV18" s="135">
        <f t="shared" si="90"/>
        <v>5100</v>
      </c>
      <c r="AW18" s="135">
        <f t="shared" si="91"/>
        <v>5100</v>
      </c>
      <c r="AX18" s="135">
        <f t="shared" si="92"/>
        <v>5100</v>
      </c>
      <c r="AY18" s="135">
        <f t="shared" si="93"/>
        <v>5100</v>
      </c>
      <c r="AZ18" s="135">
        <f t="shared" si="94"/>
        <v>5100</v>
      </c>
      <c r="BA18" s="135">
        <f t="shared" si="95"/>
        <v>5100</v>
      </c>
      <c r="BB18" s="135">
        <f t="shared" si="96"/>
        <v>5100</v>
      </c>
      <c r="BC18" s="135">
        <f t="shared" si="97"/>
        <v>5100</v>
      </c>
      <c r="BD18" s="135">
        <f t="shared" si="98"/>
        <v>5100</v>
      </c>
      <c r="BE18" s="135">
        <f t="shared" si="99"/>
        <v>5202</v>
      </c>
      <c r="BF18" s="135">
        <f t="shared" si="100"/>
        <v>5202</v>
      </c>
      <c r="BG18" s="135">
        <f t="shared" si="101"/>
        <v>5202</v>
      </c>
      <c r="BH18" s="135">
        <f t="shared" si="102"/>
        <v>5202</v>
      </c>
      <c r="BI18" s="135">
        <f t="shared" si="103"/>
        <v>5202</v>
      </c>
      <c r="BJ18" s="135">
        <f t="shared" si="104"/>
        <v>5202</v>
      </c>
      <c r="BK18" s="135">
        <f t="shared" si="105"/>
        <v>5202</v>
      </c>
      <c r="BL18" s="136">
        <f t="shared" si="106"/>
        <v>5202</v>
      </c>
      <c r="BM18" s="136">
        <f t="shared" si="107"/>
        <v>5202</v>
      </c>
      <c r="BN18" s="136">
        <f t="shared" si="108"/>
        <v>5202</v>
      </c>
      <c r="BO18" s="136">
        <f t="shared" si="109"/>
        <v>5202</v>
      </c>
      <c r="BP18" s="136">
        <f t="shared" si="110"/>
        <v>5202</v>
      </c>
      <c r="BQ18" s="136">
        <f t="shared" si="111"/>
        <v>5306.04</v>
      </c>
      <c r="BR18" s="136">
        <f t="shared" si="112"/>
        <v>5306.04</v>
      </c>
      <c r="BS18" s="136">
        <f t="shared" si="113"/>
        <v>5306.04</v>
      </c>
      <c r="BT18" s="136">
        <f t="shared" si="113"/>
        <v>5306.04</v>
      </c>
      <c r="BU18" s="136">
        <f t="shared" si="114"/>
        <v>5306.04</v>
      </c>
      <c r="BV18" s="136">
        <f t="shared" si="115"/>
        <v>5306.04</v>
      </c>
      <c r="BW18" s="136">
        <f t="shared" si="116"/>
        <v>5306.04</v>
      </c>
      <c r="BX18" s="136">
        <f t="shared" si="117"/>
        <v>5306.04</v>
      </c>
      <c r="BY18" s="136">
        <f t="shared" si="118"/>
        <v>5306.04</v>
      </c>
      <c r="BZ18" s="136">
        <f t="shared" si="119"/>
        <v>5306.04</v>
      </c>
      <c r="CA18" s="136">
        <f t="shared" si="120"/>
        <v>5306.04</v>
      </c>
      <c r="CB18" s="136">
        <f t="shared" si="121"/>
        <v>5306.04</v>
      </c>
      <c r="CC18" s="136">
        <f t="shared" si="121"/>
        <v>5412.1607999999997</v>
      </c>
    </row>
    <row r="19" spans="2:81" x14ac:dyDescent="0.2">
      <c r="B19" s="133" t="s">
        <v>9</v>
      </c>
      <c r="C19" s="134"/>
      <c r="D19" s="134"/>
      <c r="E19" s="280"/>
      <c r="F19" s="287"/>
      <c r="G19" s="287"/>
      <c r="H19" s="287"/>
      <c r="I19" s="287"/>
      <c r="J19" s="287"/>
      <c r="K19" s="287"/>
      <c r="L19" s="287"/>
      <c r="M19" s="280">
        <v>200</v>
      </c>
      <c r="N19" s="287">
        <v>200</v>
      </c>
      <c r="O19" s="287">
        <v>200</v>
      </c>
      <c r="P19" s="287">
        <v>200</v>
      </c>
      <c r="Q19" s="287">
        <v>200</v>
      </c>
      <c r="R19" s="287">
        <v>200</v>
      </c>
      <c r="S19" s="287">
        <v>200</v>
      </c>
      <c r="T19" s="287">
        <v>200</v>
      </c>
      <c r="U19" s="287">
        <v>200</v>
      </c>
      <c r="V19" s="287">
        <v>200</v>
      </c>
      <c r="W19" s="287">
        <v>200</v>
      </c>
      <c r="X19" s="287">
        <v>200</v>
      </c>
      <c r="Y19" s="135">
        <f t="shared" ref="Y19:Y23" si="122">M19*(1+$C$7)</f>
        <v>204</v>
      </c>
      <c r="Z19" s="135">
        <f t="shared" ref="Z19:Z23" si="123">N19*(1+$C$7)</f>
        <v>204</v>
      </c>
      <c r="AA19" s="135">
        <f t="shared" ref="AA19:AA23" si="124">O19*(1+$C$7)</f>
        <v>204</v>
      </c>
      <c r="AB19" s="135">
        <f t="shared" ref="AB19:AB23" si="125">P19*(1+$C$7)</f>
        <v>204</v>
      </c>
      <c r="AC19" s="135">
        <f t="shared" ref="AC19:AC23" si="126">Q19*(1+$C$7)</f>
        <v>204</v>
      </c>
      <c r="AD19" s="135">
        <f t="shared" ref="AD19:AD23" si="127">R19*(1+$C$7)</f>
        <v>204</v>
      </c>
      <c r="AE19" s="135">
        <f t="shared" ref="AE19:AE23" si="128">S19*(1+$C$7)</f>
        <v>204</v>
      </c>
      <c r="AF19" s="135">
        <f t="shared" ref="AF19:AF23" si="129">T19*(1+$C$7)</f>
        <v>204</v>
      </c>
      <c r="AG19" s="135">
        <f t="shared" ref="AG19:AG23" si="130">U19*(1+$C$7)</f>
        <v>204</v>
      </c>
      <c r="AH19" s="135">
        <f t="shared" ref="AH19:AH23" si="131">V19*(1+$C$7)</f>
        <v>204</v>
      </c>
      <c r="AI19" s="135">
        <f t="shared" ref="AI19:AI23" si="132">W19*(1+$C$7)</f>
        <v>204</v>
      </c>
      <c r="AJ19" s="135">
        <f t="shared" ref="AJ19:AJ23" si="133">X19*(1+$C$7)</f>
        <v>204</v>
      </c>
      <c r="AK19" s="135">
        <f t="shared" ref="AK19:AK23" si="134">Y19*(1+$C$7)</f>
        <v>208.08</v>
      </c>
      <c r="AL19" s="135">
        <f t="shared" ref="AL19:AL23" si="135">Z19*(1+$C$7)</f>
        <v>208.08</v>
      </c>
      <c r="AM19" s="135">
        <f t="shared" ref="AM19:AM23" si="136">AA19*(1+$C$7)</f>
        <v>208.08</v>
      </c>
      <c r="AN19" s="135">
        <f t="shared" ref="AN19:AN23" si="137">AB19*(1+$C$7)</f>
        <v>208.08</v>
      </c>
      <c r="AO19" s="135">
        <f t="shared" si="83"/>
        <v>208.08</v>
      </c>
      <c r="AP19" s="135">
        <f t="shared" si="84"/>
        <v>208.08</v>
      </c>
      <c r="AQ19" s="135">
        <f t="shared" si="85"/>
        <v>208.08</v>
      </c>
      <c r="AR19" s="135">
        <f t="shared" si="86"/>
        <v>208.08</v>
      </c>
      <c r="AS19" s="135">
        <f t="shared" si="87"/>
        <v>208.08</v>
      </c>
      <c r="AT19" s="135">
        <f t="shared" si="88"/>
        <v>208.08</v>
      </c>
      <c r="AU19" s="135">
        <f t="shared" si="89"/>
        <v>208.08</v>
      </c>
      <c r="AV19" s="135">
        <f t="shared" si="90"/>
        <v>208.08</v>
      </c>
      <c r="AW19" s="135">
        <f t="shared" si="91"/>
        <v>212.24160000000001</v>
      </c>
      <c r="AX19" s="135">
        <f t="shared" si="92"/>
        <v>212.24160000000001</v>
      </c>
      <c r="AY19" s="135">
        <f t="shared" si="93"/>
        <v>212.24160000000001</v>
      </c>
      <c r="AZ19" s="135">
        <f t="shared" si="94"/>
        <v>212.24160000000001</v>
      </c>
      <c r="BA19" s="135">
        <f t="shared" si="95"/>
        <v>212.24160000000001</v>
      </c>
      <c r="BB19" s="135">
        <f t="shared" si="96"/>
        <v>212.24160000000001</v>
      </c>
      <c r="BC19" s="135">
        <f t="shared" si="97"/>
        <v>212.24160000000001</v>
      </c>
      <c r="BD19" s="135">
        <f t="shared" si="98"/>
        <v>212.24160000000001</v>
      </c>
      <c r="BE19" s="135">
        <f t="shared" si="99"/>
        <v>212.24160000000001</v>
      </c>
      <c r="BF19" s="135">
        <f t="shared" si="100"/>
        <v>212.24160000000001</v>
      </c>
      <c r="BG19" s="135">
        <f t="shared" si="101"/>
        <v>212.24160000000001</v>
      </c>
      <c r="BH19" s="135">
        <f t="shared" si="102"/>
        <v>212.24160000000001</v>
      </c>
      <c r="BI19" s="135">
        <f t="shared" si="103"/>
        <v>216.48643200000001</v>
      </c>
      <c r="BJ19" s="135">
        <f t="shared" si="104"/>
        <v>216.48643200000001</v>
      </c>
      <c r="BK19" s="135">
        <f t="shared" si="105"/>
        <v>216.48643200000001</v>
      </c>
      <c r="BL19" s="136">
        <f t="shared" si="106"/>
        <v>216.48643200000001</v>
      </c>
      <c r="BM19" s="136">
        <f t="shared" si="107"/>
        <v>216.48643200000001</v>
      </c>
      <c r="BN19" s="136">
        <f t="shared" si="108"/>
        <v>216.48643200000001</v>
      </c>
      <c r="BO19" s="136">
        <f t="shared" si="109"/>
        <v>216.48643200000001</v>
      </c>
      <c r="BP19" s="136">
        <f t="shared" si="110"/>
        <v>216.48643200000001</v>
      </c>
      <c r="BQ19" s="136">
        <f t="shared" si="111"/>
        <v>216.48643200000001</v>
      </c>
      <c r="BR19" s="136">
        <f t="shared" si="112"/>
        <v>216.48643200000001</v>
      </c>
      <c r="BS19" s="136">
        <f t="shared" si="113"/>
        <v>216.48643200000001</v>
      </c>
      <c r="BT19" s="136">
        <f t="shared" si="113"/>
        <v>216.48643200000001</v>
      </c>
      <c r="BU19" s="136">
        <f t="shared" si="114"/>
        <v>220.81616064000002</v>
      </c>
      <c r="BV19" s="136">
        <f t="shared" si="115"/>
        <v>220.81616064000002</v>
      </c>
      <c r="BW19" s="136">
        <f t="shared" si="116"/>
        <v>220.81616064000002</v>
      </c>
      <c r="BX19" s="136">
        <f t="shared" si="117"/>
        <v>220.81616064000002</v>
      </c>
      <c r="BY19" s="136">
        <f t="shared" si="118"/>
        <v>220.81616064000002</v>
      </c>
      <c r="BZ19" s="136">
        <f t="shared" si="119"/>
        <v>220.81616064000002</v>
      </c>
      <c r="CA19" s="136">
        <f t="shared" si="120"/>
        <v>220.81616064000002</v>
      </c>
      <c r="CB19" s="136">
        <f t="shared" si="121"/>
        <v>220.81616064000002</v>
      </c>
      <c r="CC19" s="136">
        <f t="shared" si="121"/>
        <v>220.81616064000002</v>
      </c>
    </row>
    <row r="20" spans="2:81" x14ac:dyDescent="0.2">
      <c r="B20" s="133" t="s">
        <v>10</v>
      </c>
      <c r="C20" s="134"/>
      <c r="D20" s="134"/>
      <c r="E20" s="280"/>
      <c r="F20" s="287"/>
      <c r="G20" s="287"/>
      <c r="H20" s="287"/>
      <c r="I20" s="287"/>
      <c r="J20" s="287"/>
      <c r="K20" s="287"/>
      <c r="L20" s="287"/>
      <c r="M20" s="280">
        <v>200</v>
      </c>
      <c r="N20" s="287">
        <v>200</v>
      </c>
      <c r="O20" s="287">
        <v>200</v>
      </c>
      <c r="P20" s="287">
        <v>200</v>
      </c>
      <c r="Q20" s="287">
        <v>200</v>
      </c>
      <c r="R20" s="287">
        <v>200</v>
      </c>
      <c r="S20" s="287">
        <v>200</v>
      </c>
      <c r="T20" s="287">
        <v>200</v>
      </c>
      <c r="U20" s="287">
        <v>200</v>
      </c>
      <c r="V20" s="287">
        <v>200</v>
      </c>
      <c r="W20" s="287">
        <v>200</v>
      </c>
      <c r="X20" s="287">
        <v>200</v>
      </c>
      <c r="Y20" s="135">
        <f t="shared" si="122"/>
        <v>204</v>
      </c>
      <c r="Z20" s="135">
        <f t="shared" si="123"/>
        <v>204</v>
      </c>
      <c r="AA20" s="135">
        <f t="shared" si="124"/>
        <v>204</v>
      </c>
      <c r="AB20" s="135">
        <f t="shared" si="125"/>
        <v>204</v>
      </c>
      <c r="AC20" s="135">
        <f t="shared" si="126"/>
        <v>204</v>
      </c>
      <c r="AD20" s="135">
        <f t="shared" si="127"/>
        <v>204</v>
      </c>
      <c r="AE20" s="135">
        <f t="shared" si="128"/>
        <v>204</v>
      </c>
      <c r="AF20" s="135">
        <f t="shared" si="129"/>
        <v>204</v>
      </c>
      <c r="AG20" s="135">
        <f t="shared" si="130"/>
        <v>204</v>
      </c>
      <c r="AH20" s="135">
        <f t="shared" si="131"/>
        <v>204</v>
      </c>
      <c r="AI20" s="135">
        <f t="shared" si="132"/>
        <v>204</v>
      </c>
      <c r="AJ20" s="135">
        <f t="shared" si="133"/>
        <v>204</v>
      </c>
      <c r="AK20" s="135">
        <f t="shared" si="134"/>
        <v>208.08</v>
      </c>
      <c r="AL20" s="135">
        <f t="shared" si="135"/>
        <v>208.08</v>
      </c>
      <c r="AM20" s="135">
        <f t="shared" si="136"/>
        <v>208.08</v>
      </c>
      <c r="AN20" s="135">
        <f t="shared" si="137"/>
        <v>208.08</v>
      </c>
      <c r="AO20" s="135">
        <f t="shared" si="83"/>
        <v>208.08</v>
      </c>
      <c r="AP20" s="135">
        <f t="shared" si="84"/>
        <v>208.08</v>
      </c>
      <c r="AQ20" s="135">
        <f t="shared" si="85"/>
        <v>208.08</v>
      </c>
      <c r="AR20" s="135">
        <f t="shared" si="86"/>
        <v>208.08</v>
      </c>
      <c r="AS20" s="135">
        <f t="shared" si="87"/>
        <v>208.08</v>
      </c>
      <c r="AT20" s="135">
        <f t="shared" si="88"/>
        <v>208.08</v>
      </c>
      <c r="AU20" s="135">
        <f t="shared" si="89"/>
        <v>208.08</v>
      </c>
      <c r="AV20" s="135">
        <f t="shared" si="90"/>
        <v>208.08</v>
      </c>
      <c r="AW20" s="135">
        <f t="shared" si="91"/>
        <v>212.24160000000001</v>
      </c>
      <c r="AX20" s="135">
        <f t="shared" si="92"/>
        <v>212.24160000000001</v>
      </c>
      <c r="AY20" s="135">
        <f t="shared" si="93"/>
        <v>212.24160000000001</v>
      </c>
      <c r="AZ20" s="135">
        <f t="shared" si="94"/>
        <v>212.24160000000001</v>
      </c>
      <c r="BA20" s="135">
        <f t="shared" si="95"/>
        <v>212.24160000000001</v>
      </c>
      <c r="BB20" s="135">
        <f t="shared" si="96"/>
        <v>212.24160000000001</v>
      </c>
      <c r="BC20" s="135">
        <f t="shared" si="97"/>
        <v>212.24160000000001</v>
      </c>
      <c r="BD20" s="135">
        <f t="shared" si="98"/>
        <v>212.24160000000001</v>
      </c>
      <c r="BE20" s="135">
        <f t="shared" si="99"/>
        <v>212.24160000000001</v>
      </c>
      <c r="BF20" s="135">
        <f t="shared" si="100"/>
        <v>212.24160000000001</v>
      </c>
      <c r="BG20" s="135">
        <f t="shared" si="101"/>
        <v>212.24160000000001</v>
      </c>
      <c r="BH20" s="135">
        <f t="shared" si="102"/>
        <v>212.24160000000001</v>
      </c>
      <c r="BI20" s="135">
        <f t="shared" si="103"/>
        <v>216.48643200000001</v>
      </c>
      <c r="BJ20" s="135">
        <f t="shared" si="104"/>
        <v>216.48643200000001</v>
      </c>
      <c r="BK20" s="135">
        <f t="shared" si="105"/>
        <v>216.48643200000001</v>
      </c>
      <c r="BL20" s="136">
        <f t="shared" si="106"/>
        <v>216.48643200000001</v>
      </c>
      <c r="BM20" s="136">
        <f t="shared" si="107"/>
        <v>216.48643200000001</v>
      </c>
      <c r="BN20" s="136">
        <f t="shared" si="108"/>
        <v>216.48643200000001</v>
      </c>
      <c r="BO20" s="136">
        <f t="shared" si="109"/>
        <v>216.48643200000001</v>
      </c>
      <c r="BP20" s="136">
        <f t="shared" si="110"/>
        <v>216.48643200000001</v>
      </c>
      <c r="BQ20" s="136">
        <f t="shared" si="111"/>
        <v>216.48643200000001</v>
      </c>
      <c r="BR20" s="136">
        <f t="shared" si="112"/>
        <v>216.48643200000001</v>
      </c>
      <c r="BS20" s="136">
        <f t="shared" si="113"/>
        <v>216.48643200000001</v>
      </c>
      <c r="BT20" s="136">
        <f t="shared" si="113"/>
        <v>216.48643200000001</v>
      </c>
      <c r="BU20" s="136">
        <f t="shared" si="114"/>
        <v>220.81616064000002</v>
      </c>
      <c r="BV20" s="136">
        <f t="shared" si="115"/>
        <v>220.81616064000002</v>
      </c>
      <c r="BW20" s="136">
        <f t="shared" si="116"/>
        <v>220.81616064000002</v>
      </c>
      <c r="BX20" s="136">
        <f t="shared" si="117"/>
        <v>220.81616064000002</v>
      </c>
      <c r="BY20" s="136">
        <f t="shared" si="118"/>
        <v>220.81616064000002</v>
      </c>
      <c r="BZ20" s="136">
        <f t="shared" si="119"/>
        <v>220.81616064000002</v>
      </c>
      <c r="CA20" s="136">
        <f t="shared" si="120"/>
        <v>220.81616064000002</v>
      </c>
      <c r="CB20" s="136">
        <f t="shared" si="121"/>
        <v>220.81616064000002</v>
      </c>
      <c r="CC20" s="136">
        <f t="shared" si="121"/>
        <v>220.81616064000002</v>
      </c>
    </row>
    <row r="21" spans="2:81" x14ac:dyDescent="0.2">
      <c r="B21" s="133" t="s">
        <v>11</v>
      </c>
      <c r="C21" s="134"/>
      <c r="D21" s="134"/>
      <c r="E21" s="280"/>
      <c r="F21" s="287"/>
      <c r="G21" s="287"/>
      <c r="H21" s="287"/>
      <c r="I21" s="287"/>
      <c r="J21" s="287"/>
      <c r="K21" s="287"/>
      <c r="L21" s="287"/>
      <c r="M21" s="280">
        <v>200</v>
      </c>
      <c r="N21" s="287">
        <v>200</v>
      </c>
      <c r="O21" s="287">
        <v>200</v>
      </c>
      <c r="P21" s="287">
        <v>200</v>
      </c>
      <c r="Q21" s="287">
        <v>200</v>
      </c>
      <c r="R21" s="287">
        <v>200</v>
      </c>
      <c r="S21" s="287">
        <v>200</v>
      </c>
      <c r="T21" s="287">
        <v>200</v>
      </c>
      <c r="U21" s="287">
        <v>200</v>
      </c>
      <c r="V21" s="287">
        <v>200</v>
      </c>
      <c r="W21" s="287">
        <v>200</v>
      </c>
      <c r="X21" s="287">
        <v>200</v>
      </c>
      <c r="Y21" s="135">
        <f t="shared" si="122"/>
        <v>204</v>
      </c>
      <c r="Z21" s="135">
        <f t="shared" si="123"/>
        <v>204</v>
      </c>
      <c r="AA21" s="135">
        <f t="shared" si="124"/>
        <v>204</v>
      </c>
      <c r="AB21" s="135">
        <f t="shared" si="125"/>
        <v>204</v>
      </c>
      <c r="AC21" s="135">
        <f t="shared" si="126"/>
        <v>204</v>
      </c>
      <c r="AD21" s="135">
        <f t="shared" si="127"/>
        <v>204</v>
      </c>
      <c r="AE21" s="135">
        <f t="shared" si="128"/>
        <v>204</v>
      </c>
      <c r="AF21" s="135">
        <f t="shared" si="129"/>
        <v>204</v>
      </c>
      <c r="AG21" s="135">
        <f t="shared" si="130"/>
        <v>204</v>
      </c>
      <c r="AH21" s="135">
        <f t="shared" si="131"/>
        <v>204</v>
      </c>
      <c r="AI21" s="135">
        <f t="shared" si="132"/>
        <v>204</v>
      </c>
      <c r="AJ21" s="135">
        <f t="shared" si="133"/>
        <v>204</v>
      </c>
      <c r="AK21" s="135">
        <f t="shared" si="134"/>
        <v>208.08</v>
      </c>
      <c r="AL21" s="135">
        <f t="shared" si="135"/>
        <v>208.08</v>
      </c>
      <c r="AM21" s="135">
        <f t="shared" si="136"/>
        <v>208.08</v>
      </c>
      <c r="AN21" s="135">
        <f t="shared" si="137"/>
        <v>208.08</v>
      </c>
      <c r="AO21" s="135">
        <f t="shared" si="83"/>
        <v>208.08</v>
      </c>
      <c r="AP21" s="135">
        <f t="shared" si="84"/>
        <v>208.08</v>
      </c>
      <c r="AQ21" s="135">
        <f t="shared" si="85"/>
        <v>208.08</v>
      </c>
      <c r="AR21" s="135">
        <f t="shared" si="86"/>
        <v>208.08</v>
      </c>
      <c r="AS21" s="135">
        <f t="shared" si="87"/>
        <v>208.08</v>
      </c>
      <c r="AT21" s="135">
        <f t="shared" si="88"/>
        <v>208.08</v>
      </c>
      <c r="AU21" s="135">
        <f t="shared" si="89"/>
        <v>208.08</v>
      </c>
      <c r="AV21" s="135">
        <f t="shared" si="90"/>
        <v>208.08</v>
      </c>
      <c r="AW21" s="135">
        <f t="shared" si="91"/>
        <v>212.24160000000001</v>
      </c>
      <c r="AX21" s="135">
        <f t="shared" si="92"/>
        <v>212.24160000000001</v>
      </c>
      <c r="AY21" s="135">
        <f t="shared" si="93"/>
        <v>212.24160000000001</v>
      </c>
      <c r="AZ21" s="135">
        <f t="shared" si="94"/>
        <v>212.24160000000001</v>
      </c>
      <c r="BA21" s="135">
        <f t="shared" si="95"/>
        <v>212.24160000000001</v>
      </c>
      <c r="BB21" s="135">
        <f t="shared" si="96"/>
        <v>212.24160000000001</v>
      </c>
      <c r="BC21" s="135">
        <f t="shared" si="97"/>
        <v>212.24160000000001</v>
      </c>
      <c r="BD21" s="135">
        <f t="shared" si="98"/>
        <v>212.24160000000001</v>
      </c>
      <c r="BE21" s="135">
        <f t="shared" si="99"/>
        <v>212.24160000000001</v>
      </c>
      <c r="BF21" s="135">
        <f t="shared" si="100"/>
        <v>212.24160000000001</v>
      </c>
      <c r="BG21" s="135">
        <f t="shared" si="101"/>
        <v>212.24160000000001</v>
      </c>
      <c r="BH21" s="135">
        <f t="shared" si="102"/>
        <v>212.24160000000001</v>
      </c>
      <c r="BI21" s="135">
        <f t="shared" si="103"/>
        <v>216.48643200000001</v>
      </c>
      <c r="BJ21" s="135">
        <f t="shared" si="104"/>
        <v>216.48643200000001</v>
      </c>
      <c r="BK21" s="135">
        <f t="shared" si="105"/>
        <v>216.48643200000001</v>
      </c>
      <c r="BL21" s="136">
        <f t="shared" si="106"/>
        <v>216.48643200000001</v>
      </c>
      <c r="BM21" s="136">
        <f t="shared" si="107"/>
        <v>216.48643200000001</v>
      </c>
      <c r="BN21" s="136">
        <f t="shared" si="108"/>
        <v>216.48643200000001</v>
      </c>
      <c r="BO21" s="136">
        <f t="shared" si="109"/>
        <v>216.48643200000001</v>
      </c>
      <c r="BP21" s="136">
        <f t="shared" si="110"/>
        <v>216.48643200000001</v>
      </c>
      <c r="BQ21" s="136">
        <f t="shared" si="111"/>
        <v>216.48643200000001</v>
      </c>
      <c r="BR21" s="136">
        <f t="shared" si="112"/>
        <v>216.48643200000001</v>
      </c>
      <c r="BS21" s="136">
        <f t="shared" si="113"/>
        <v>216.48643200000001</v>
      </c>
      <c r="BT21" s="136">
        <f t="shared" si="113"/>
        <v>216.48643200000001</v>
      </c>
      <c r="BU21" s="136">
        <f t="shared" si="114"/>
        <v>220.81616064000002</v>
      </c>
      <c r="BV21" s="136">
        <f t="shared" si="115"/>
        <v>220.81616064000002</v>
      </c>
      <c r="BW21" s="136">
        <f t="shared" si="116"/>
        <v>220.81616064000002</v>
      </c>
      <c r="BX21" s="136">
        <f t="shared" si="117"/>
        <v>220.81616064000002</v>
      </c>
      <c r="BY21" s="136">
        <f t="shared" si="118"/>
        <v>220.81616064000002</v>
      </c>
      <c r="BZ21" s="136">
        <f t="shared" si="119"/>
        <v>220.81616064000002</v>
      </c>
      <c r="CA21" s="136">
        <f t="shared" si="120"/>
        <v>220.81616064000002</v>
      </c>
      <c r="CB21" s="136">
        <f t="shared" si="121"/>
        <v>220.81616064000002</v>
      </c>
      <c r="CC21" s="136">
        <f t="shared" si="121"/>
        <v>220.81616064000002</v>
      </c>
    </row>
    <row r="22" spans="2:81" x14ac:dyDescent="0.2">
      <c r="B22" s="133" t="s">
        <v>12</v>
      </c>
      <c r="C22" s="134"/>
      <c r="D22" s="134"/>
      <c r="E22" s="280"/>
      <c r="F22" s="287"/>
      <c r="G22" s="287"/>
      <c r="H22" s="287"/>
      <c r="I22" s="287"/>
      <c r="J22" s="287"/>
      <c r="K22" s="287"/>
      <c r="L22" s="287"/>
      <c r="M22" s="280">
        <v>800</v>
      </c>
      <c r="N22" s="287">
        <v>800</v>
      </c>
      <c r="O22" s="287">
        <v>800</v>
      </c>
      <c r="P22" s="287">
        <v>800</v>
      </c>
      <c r="Q22" s="287">
        <v>800</v>
      </c>
      <c r="R22" s="287">
        <v>800</v>
      </c>
      <c r="S22" s="287">
        <v>800</v>
      </c>
      <c r="T22" s="287">
        <v>800</v>
      </c>
      <c r="U22" s="287">
        <v>800</v>
      </c>
      <c r="V22" s="287">
        <v>800</v>
      </c>
      <c r="W22" s="287">
        <v>800</v>
      </c>
      <c r="X22" s="287">
        <v>800</v>
      </c>
      <c r="Y22" s="135">
        <f t="shared" si="122"/>
        <v>816</v>
      </c>
      <c r="Z22" s="135">
        <f t="shared" si="123"/>
        <v>816</v>
      </c>
      <c r="AA22" s="135">
        <f t="shared" si="124"/>
        <v>816</v>
      </c>
      <c r="AB22" s="135">
        <f t="shared" si="125"/>
        <v>816</v>
      </c>
      <c r="AC22" s="135">
        <f t="shared" si="126"/>
        <v>816</v>
      </c>
      <c r="AD22" s="135">
        <f t="shared" si="127"/>
        <v>816</v>
      </c>
      <c r="AE22" s="135">
        <f t="shared" si="128"/>
        <v>816</v>
      </c>
      <c r="AF22" s="135">
        <f t="shared" si="129"/>
        <v>816</v>
      </c>
      <c r="AG22" s="135">
        <f t="shared" si="130"/>
        <v>816</v>
      </c>
      <c r="AH22" s="135">
        <f t="shared" si="131"/>
        <v>816</v>
      </c>
      <c r="AI22" s="135">
        <f t="shared" si="132"/>
        <v>816</v>
      </c>
      <c r="AJ22" s="135">
        <f t="shared" si="133"/>
        <v>816</v>
      </c>
      <c r="AK22" s="135">
        <f t="shared" si="134"/>
        <v>832.32</v>
      </c>
      <c r="AL22" s="135">
        <f t="shared" si="135"/>
        <v>832.32</v>
      </c>
      <c r="AM22" s="135">
        <f t="shared" si="136"/>
        <v>832.32</v>
      </c>
      <c r="AN22" s="135">
        <f t="shared" si="137"/>
        <v>832.32</v>
      </c>
      <c r="AO22" s="135">
        <f t="shared" si="83"/>
        <v>832.32</v>
      </c>
      <c r="AP22" s="135">
        <f t="shared" si="84"/>
        <v>832.32</v>
      </c>
      <c r="AQ22" s="135">
        <f t="shared" si="85"/>
        <v>832.32</v>
      </c>
      <c r="AR22" s="135">
        <f t="shared" si="86"/>
        <v>832.32</v>
      </c>
      <c r="AS22" s="135">
        <f t="shared" si="87"/>
        <v>832.32</v>
      </c>
      <c r="AT22" s="135">
        <f t="shared" si="88"/>
        <v>832.32</v>
      </c>
      <c r="AU22" s="135">
        <f t="shared" si="89"/>
        <v>832.32</v>
      </c>
      <c r="AV22" s="135">
        <f t="shared" si="90"/>
        <v>832.32</v>
      </c>
      <c r="AW22" s="135">
        <f t="shared" si="91"/>
        <v>848.96640000000002</v>
      </c>
      <c r="AX22" s="135">
        <f t="shared" si="92"/>
        <v>848.96640000000002</v>
      </c>
      <c r="AY22" s="135">
        <f t="shared" si="93"/>
        <v>848.96640000000002</v>
      </c>
      <c r="AZ22" s="135">
        <f t="shared" si="94"/>
        <v>848.96640000000002</v>
      </c>
      <c r="BA22" s="135">
        <f t="shared" si="95"/>
        <v>848.96640000000002</v>
      </c>
      <c r="BB22" s="135">
        <f t="shared" si="96"/>
        <v>848.96640000000002</v>
      </c>
      <c r="BC22" s="135">
        <f t="shared" si="97"/>
        <v>848.96640000000002</v>
      </c>
      <c r="BD22" s="135">
        <f t="shared" si="98"/>
        <v>848.96640000000002</v>
      </c>
      <c r="BE22" s="135">
        <f t="shared" si="99"/>
        <v>848.96640000000002</v>
      </c>
      <c r="BF22" s="135">
        <f t="shared" si="100"/>
        <v>848.96640000000002</v>
      </c>
      <c r="BG22" s="135">
        <f t="shared" si="101"/>
        <v>848.96640000000002</v>
      </c>
      <c r="BH22" s="135">
        <f t="shared" si="102"/>
        <v>848.96640000000002</v>
      </c>
      <c r="BI22" s="135">
        <f t="shared" si="103"/>
        <v>865.94572800000003</v>
      </c>
      <c r="BJ22" s="135">
        <f t="shared" si="104"/>
        <v>865.94572800000003</v>
      </c>
      <c r="BK22" s="135">
        <f t="shared" si="105"/>
        <v>865.94572800000003</v>
      </c>
      <c r="BL22" s="136">
        <f t="shared" si="106"/>
        <v>865.94572800000003</v>
      </c>
      <c r="BM22" s="136">
        <f t="shared" si="107"/>
        <v>865.94572800000003</v>
      </c>
      <c r="BN22" s="136">
        <f t="shared" si="108"/>
        <v>865.94572800000003</v>
      </c>
      <c r="BO22" s="136">
        <f t="shared" si="109"/>
        <v>865.94572800000003</v>
      </c>
      <c r="BP22" s="136">
        <f t="shared" si="110"/>
        <v>865.94572800000003</v>
      </c>
      <c r="BQ22" s="136">
        <f t="shared" si="111"/>
        <v>865.94572800000003</v>
      </c>
      <c r="BR22" s="136">
        <f t="shared" si="112"/>
        <v>865.94572800000003</v>
      </c>
      <c r="BS22" s="136">
        <f t="shared" si="113"/>
        <v>865.94572800000003</v>
      </c>
      <c r="BT22" s="136">
        <f t="shared" si="113"/>
        <v>865.94572800000003</v>
      </c>
      <c r="BU22" s="136">
        <f t="shared" si="114"/>
        <v>883.26464256000008</v>
      </c>
      <c r="BV22" s="136">
        <f t="shared" si="115"/>
        <v>883.26464256000008</v>
      </c>
      <c r="BW22" s="136">
        <f t="shared" si="116"/>
        <v>883.26464256000008</v>
      </c>
      <c r="BX22" s="136">
        <f t="shared" si="117"/>
        <v>883.26464256000008</v>
      </c>
      <c r="BY22" s="136">
        <f t="shared" si="118"/>
        <v>883.26464256000008</v>
      </c>
      <c r="BZ22" s="136">
        <f t="shared" si="119"/>
        <v>883.26464256000008</v>
      </c>
      <c r="CA22" s="136">
        <f t="shared" si="120"/>
        <v>883.26464256000008</v>
      </c>
      <c r="CB22" s="136">
        <f t="shared" si="121"/>
        <v>883.26464256000008</v>
      </c>
      <c r="CC22" s="136">
        <f t="shared" si="121"/>
        <v>883.26464256000008</v>
      </c>
    </row>
    <row r="23" spans="2:81" x14ac:dyDescent="0.2">
      <c r="B23" s="137" t="s">
        <v>13</v>
      </c>
      <c r="C23" s="138"/>
      <c r="D23" s="138"/>
      <c r="E23" s="281"/>
      <c r="F23" s="288"/>
      <c r="G23" s="288"/>
      <c r="H23" s="288"/>
      <c r="I23" s="288"/>
      <c r="J23" s="288"/>
      <c r="K23" s="288"/>
      <c r="L23" s="288"/>
      <c r="M23" s="281">
        <v>250</v>
      </c>
      <c r="N23" s="288">
        <v>250</v>
      </c>
      <c r="O23" s="288">
        <v>250</v>
      </c>
      <c r="P23" s="288">
        <v>250</v>
      </c>
      <c r="Q23" s="288">
        <v>250</v>
      </c>
      <c r="R23" s="288">
        <v>250</v>
      </c>
      <c r="S23" s="288">
        <v>250</v>
      </c>
      <c r="T23" s="288">
        <v>250</v>
      </c>
      <c r="U23" s="288">
        <v>250</v>
      </c>
      <c r="V23" s="288">
        <v>250</v>
      </c>
      <c r="W23" s="288">
        <v>250</v>
      </c>
      <c r="X23" s="288">
        <v>250</v>
      </c>
      <c r="Y23" s="139">
        <f t="shared" si="122"/>
        <v>255</v>
      </c>
      <c r="Z23" s="139">
        <f t="shared" si="123"/>
        <v>255</v>
      </c>
      <c r="AA23" s="139">
        <f t="shared" si="124"/>
        <v>255</v>
      </c>
      <c r="AB23" s="139">
        <f t="shared" si="125"/>
        <v>255</v>
      </c>
      <c r="AC23" s="139">
        <f t="shared" si="126"/>
        <v>255</v>
      </c>
      <c r="AD23" s="139">
        <f t="shared" si="127"/>
        <v>255</v>
      </c>
      <c r="AE23" s="139">
        <f t="shared" si="128"/>
        <v>255</v>
      </c>
      <c r="AF23" s="139">
        <f t="shared" si="129"/>
        <v>255</v>
      </c>
      <c r="AG23" s="139">
        <f t="shared" si="130"/>
        <v>255</v>
      </c>
      <c r="AH23" s="139">
        <f t="shared" si="131"/>
        <v>255</v>
      </c>
      <c r="AI23" s="139">
        <f t="shared" si="132"/>
        <v>255</v>
      </c>
      <c r="AJ23" s="139">
        <f t="shared" si="133"/>
        <v>255</v>
      </c>
      <c r="AK23" s="139">
        <f t="shared" si="134"/>
        <v>260.10000000000002</v>
      </c>
      <c r="AL23" s="139">
        <f t="shared" si="135"/>
        <v>260.10000000000002</v>
      </c>
      <c r="AM23" s="139">
        <f t="shared" si="136"/>
        <v>260.10000000000002</v>
      </c>
      <c r="AN23" s="139">
        <f t="shared" si="137"/>
        <v>260.10000000000002</v>
      </c>
      <c r="AO23" s="139">
        <f t="shared" si="83"/>
        <v>260.10000000000002</v>
      </c>
      <c r="AP23" s="139">
        <f t="shared" si="84"/>
        <v>260.10000000000002</v>
      </c>
      <c r="AQ23" s="139">
        <f t="shared" si="85"/>
        <v>260.10000000000002</v>
      </c>
      <c r="AR23" s="139">
        <f t="shared" si="86"/>
        <v>260.10000000000002</v>
      </c>
      <c r="AS23" s="139">
        <f t="shared" si="87"/>
        <v>260.10000000000002</v>
      </c>
      <c r="AT23" s="139">
        <f t="shared" si="88"/>
        <v>260.10000000000002</v>
      </c>
      <c r="AU23" s="139">
        <f t="shared" si="89"/>
        <v>260.10000000000002</v>
      </c>
      <c r="AV23" s="139">
        <f t="shared" si="90"/>
        <v>260.10000000000002</v>
      </c>
      <c r="AW23" s="139">
        <f t="shared" si="91"/>
        <v>265.30200000000002</v>
      </c>
      <c r="AX23" s="139">
        <f t="shared" si="92"/>
        <v>265.30200000000002</v>
      </c>
      <c r="AY23" s="139">
        <f t="shared" si="93"/>
        <v>265.30200000000002</v>
      </c>
      <c r="AZ23" s="139">
        <f t="shared" si="94"/>
        <v>265.30200000000002</v>
      </c>
      <c r="BA23" s="139">
        <f t="shared" si="95"/>
        <v>265.30200000000002</v>
      </c>
      <c r="BB23" s="139">
        <f t="shared" si="96"/>
        <v>265.30200000000002</v>
      </c>
      <c r="BC23" s="139">
        <f t="shared" si="97"/>
        <v>265.30200000000002</v>
      </c>
      <c r="BD23" s="139">
        <f t="shared" si="98"/>
        <v>265.30200000000002</v>
      </c>
      <c r="BE23" s="139">
        <f t="shared" si="99"/>
        <v>265.30200000000002</v>
      </c>
      <c r="BF23" s="139">
        <f t="shared" si="100"/>
        <v>265.30200000000002</v>
      </c>
      <c r="BG23" s="139">
        <f t="shared" si="101"/>
        <v>265.30200000000002</v>
      </c>
      <c r="BH23" s="139">
        <f t="shared" si="102"/>
        <v>265.30200000000002</v>
      </c>
      <c r="BI23" s="139">
        <f t="shared" si="103"/>
        <v>270.60804000000002</v>
      </c>
      <c r="BJ23" s="139">
        <f t="shared" si="104"/>
        <v>270.60804000000002</v>
      </c>
      <c r="BK23" s="139">
        <f t="shared" si="105"/>
        <v>270.60804000000002</v>
      </c>
      <c r="BL23" s="140">
        <f t="shared" si="106"/>
        <v>270.60804000000002</v>
      </c>
      <c r="BM23" s="140">
        <f t="shared" si="107"/>
        <v>270.60804000000002</v>
      </c>
      <c r="BN23" s="140">
        <f t="shared" si="108"/>
        <v>270.60804000000002</v>
      </c>
      <c r="BO23" s="140">
        <f t="shared" si="109"/>
        <v>270.60804000000002</v>
      </c>
      <c r="BP23" s="140">
        <f t="shared" si="110"/>
        <v>270.60804000000002</v>
      </c>
      <c r="BQ23" s="140">
        <f t="shared" si="111"/>
        <v>270.60804000000002</v>
      </c>
      <c r="BR23" s="140">
        <f t="shared" si="112"/>
        <v>270.60804000000002</v>
      </c>
      <c r="BS23" s="140">
        <f t="shared" si="113"/>
        <v>270.60804000000002</v>
      </c>
      <c r="BT23" s="140">
        <f t="shared" si="113"/>
        <v>270.60804000000002</v>
      </c>
      <c r="BU23" s="140">
        <f t="shared" si="114"/>
        <v>276.0202008</v>
      </c>
      <c r="BV23" s="140">
        <f t="shared" si="115"/>
        <v>276.0202008</v>
      </c>
      <c r="BW23" s="140">
        <f t="shared" si="116"/>
        <v>276.0202008</v>
      </c>
      <c r="BX23" s="140">
        <f t="shared" si="117"/>
        <v>276.0202008</v>
      </c>
      <c r="BY23" s="140">
        <f t="shared" si="118"/>
        <v>276.0202008</v>
      </c>
      <c r="BZ23" s="140">
        <f t="shared" si="119"/>
        <v>276.0202008</v>
      </c>
      <c r="CA23" s="140">
        <f t="shared" si="120"/>
        <v>276.0202008</v>
      </c>
      <c r="CB23" s="140">
        <f t="shared" si="121"/>
        <v>276.0202008</v>
      </c>
      <c r="CC23" s="140">
        <f t="shared" si="121"/>
        <v>276.0202008</v>
      </c>
    </row>
    <row r="24" spans="2:81" x14ac:dyDescent="0.2">
      <c r="B24" s="159"/>
      <c r="C24" s="134"/>
      <c r="D24" s="134"/>
      <c r="E24" s="134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</row>
    <row r="25" spans="2:81" x14ac:dyDescent="0.2">
      <c r="B25" s="9" t="s">
        <v>145</v>
      </c>
      <c r="C25" s="9"/>
      <c r="D25" s="9"/>
      <c r="E25" s="9">
        <f>SUM(E17:E23)</f>
        <v>0</v>
      </c>
      <c r="F25" s="9">
        <f t="shared" ref="F25:BL25" si="138">SUM(F17:F23)</f>
        <v>0</v>
      </c>
      <c r="G25" s="9">
        <f t="shared" si="138"/>
        <v>0</v>
      </c>
      <c r="H25" s="9">
        <f t="shared" si="138"/>
        <v>0</v>
      </c>
      <c r="I25" s="9">
        <f t="shared" si="138"/>
        <v>0</v>
      </c>
      <c r="J25" s="9">
        <f t="shared" si="138"/>
        <v>0</v>
      </c>
      <c r="K25" s="9">
        <f t="shared" si="138"/>
        <v>0</v>
      </c>
      <c r="L25" s="9">
        <f t="shared" si="138"/>
        <v>0</v>
      </c>
      <c r="M25" s="9">
        <f t="shared" si="138"/>
        <v>4150</v>
      </c>
      <c r="N25" s="9">
        <f t="shared" si="138"/>
        <v>4150</v>
      </c>
      <c r="O25" s="9">
        <f t="shared" si="138"/>
        <v>4150</v>
      </c>
      <c r="P25" s="9">
        <f t="shared" si="138"/>
        <v>4150</v>
      </c>
      <c r="Q25" s="9">
        <f t="shared" si="138"/>
        <v>4150</v>
      </c>
      <c r="R25" s="9">
        <f t="shared" si="138"/>
        <v>4150</v>
      </c>
      <c r="S25" s="9">
        <f t="shared" si="138"/>
        <v>4150</v>
      </c>
      <c r="T25" s="9">
        <f t="shared" si="138"/>
        <v>4150</v>
      </c>
      <c r="U25" s="9">
        <f t="shared" si="138"/>
        <v>4150</v>
      </c>
      <c r="V25" s="9">
        <f t="shared" si="138"/>
        <v>4150</v>
      </c>
      <c r="W25" s="9">
        <f t="shared" si="138"/>
        <v>4150</v>
      </c>
      <c r="X25" s="9">
        <f t="shared" si="138"/>
        <v>4150</v>
      </c>
      <c r="Y25" s="9">
        <f t="shared" si="138"/>
        <v>4233</v>
      </c>
      <c r="Z25" s="9">
        <f t="shared" si="138"/>
        <v>4233</v>
      </c>
      <c r="AA25" s="9">
        <f t="shared" si="138"/>
        <v>4233</v>
      </c>
      <c r="AB25" s="9">
        <f t="shared" si="138"/>
        <v>4233</v>
      </c>
      <c r="AC25" s="9">
        <f t="shared" si="138"/>
        <v>4233</v>
      </c>
      <c r="AD25" s="9">
        <f t="shared" si="138"/>
        <v>4233</v>
      </c>
      <c r="AE25" s="9">
        <f t="shared" si="138"/>
        <v>4233</v>
      </c>
      <c r="AF25" s="9">
        <f t="shared" si="138"/>
        <v>4233</v>
      </c>
      <c r="AG25" s="9">
        <f t="shared" si="138"/>
        <v>9233</v>
      </c>
      <c r="AH25" s="9">
        <f t="shared" si="138"/>
        <v>9233</v>
      </c>
      <c r="AI25" s="9">
        <f t="shared" si="138"/>
        <v>9233</v>
      </c>
      <c r="AJ25" s="9">
        <f t="shared" si="138"/>
        <v>9233</v>
      </c>
      <c r="AK25" s="9">
        <f t="shared" si="138"/>
        <v>9317.66</v>
      </c>
      <c r="AL25" s="9">
        <f t="shared" si="138"/>
        <v>9317.66</v>
      </c>
      <c r="AM25" s="9">
        <f t="shared" si="138"/>
        <v>9317.66</v>
      </c>
      <c r="AN25" s="9">
        <f t="shared" si="138"/>
        <v>9317.66</v>
      </c>
      <c r="AO25" s="9">
        <f t="shared" si="138"/>
        <v>9317.66</v>
      </c>
      <c r="AP25" s="9">
        <f t="shared" si="138"/>
        <v>9317.66</v>
      </c>
      <c r="AQ25" s="9">
        <f t="shared" si="138"/>
        <v>9317.66</v>
      </c>
      <c r="AR25" s="9">
        <f t="shared" si="138"/>
        <v>9317.66</v>
      </c>
      <c r="AS25" s="9">
        <f t="shared" si="138"/>
        <v>9417.66</v>
      </c>
      <c r="AT25" s="9">
        <f t="shared" si="138"/>
        <v>9417.66</v>
      </c>
      <c r="AU25" s="9">
        <f t="shared" si="138"/>
        <v>9417.66</v>
      </c>
      <c r="AV25" s="9">
        <f t="shared" si="138"/>
        <v>9417.66</v>
      </c>
      <c r="AW25" s="9">
        <f t="shared" si="138"/>
        <v>9504.0131999999994</v>
      </c>
      <c r="AX25" s="9">
        <f t="shared" si="138"/>
        <v>9504.0131999999994</v>
      </c>
      <c r="AY25" s="9">
        <f t="shared" si="138"/>
        <v>9504.0131999999994</v>
      </c>
      <c r="AZ25" s="9">
        <f t="shared" si="138"/>
        <v>9504.0131999999994</v>
      </c>
      <c r="BA25" s="9">
        <f t="shared" si="138"/>
        <v>9504.0131999999994</v>
      </c>
      <c r="BB25" s="9">
        <f t="shared" si="138"/>
        <v>9504.0131999999994</v>
      </c>
      <c r="BC25" s="9">
        <f t="shared" si="138"/>
        <v>9504.0131999999994</v>
      </c>
      <c r="BD25" s="9">
        <f t="shared" si="138"/>
        <v>9504.0131999999994</v>
      </c>
      <c r="BE25" s="9">
        <f t="shared" si="138"/>
        <v>9606.0131999999994</v>
      </c>
      <c r="BF25" s="9">
        <f t="shared" si="138"/>
        <v>9606.0131999999994</v>
      </c>
      <c r="BG25" s="9">
        <f t="shared" si="138"/>
        <v>9606.0131999999994</v>
      </c>
      <c r="BH25" s="9">
        <f t="shared" si="138"/>
        <v>9606.0131999999994</v>
      </c>
      <c r="BI25" s="9">
        <f t="shared" si="138"/>
        <v>9694.0934639999996</v>
      </c>
      <c r="BJ25" s="9">
        <f t="shared" si="138"/>
        <v>9694.0934639999996</v>
      </c>
      <c r="BK25" s="9">
        <f t="shared" si="138"/>
        <v>9694.0934639999996</v>
      </c>
      <c r="BL25" s="9">
        <f t="shared" si="138"/>
        <v>9694.0934639999996</v>
      </c>
      <c r="BM25" s="9">
        <f t="shared" ref="BM25:BT25" si="139">SUM(BM17:BM23)</f>
        <v>9694.0934639999996</v>
      </c>
      <c r="BN25" s="9">
        <f t="shared" si="139"/>
        <v>9694.0934639999996</v>
      </c>
      <c r="BO25" s="9">
        <f t="shared" si="139"/>
        <v>9694.0934639999996</v>
      </c>
      <c r="BP25" s="9">
        <f t="shared" si="139"/>
        <v>9694.0934639999996</v>
      </c>
      <c r="BQ25" s="9">
        <f t="shared" si="139"/>
        <v>9798.1334639999986</v>
      </c>
      <c r="BR25" s="9">
        <f t="shared" si="139"/>
        <v>9798.1334639999986</v>
      </c>
      <c r="BS25" s="9">
        <f t="shared" si="139"/>
        <v>9798.1334639999986</v>
      </c>
      <c r="BT25" s="9">
        <f t="shared" si="139"/>
        <v>9798.1334639999986</v>
      </c>
      <c r="BU25" s="9">
        <f t="shared" ref="BU25:CC25" si="140">SUM(BU17:BU23)</f>
        <v>9887.975333280001</v>
      </c>
      <c r="BV25" s="9">
        <f t="shared" si="140"/>
        <v>9887.975333280001</v>
      </c>
      <c r="BW25" s="9">
        <f t="shared" si="140"/>
        <v>9887.975333280001</v>
      </c>
      <c r="BX25" s="9">
        <f t="shared" si="140"/>
        <v>9887.975333280001</v>
      </c>
      <c r="BY25" s="9">
        <f t="shared" si="140"/>
        <v>9887.975333280001</v>
      </c>
      <c r="BZ25" s="9">
        <f t="shared" si="140"/>
        <v>9887.975333280001</v>
      </c>
      <c r="CA25" s="9">
        <f t="shared" si="140"/>
        <v>9887.975333280001</v>
      </c>
      <c r="CB25" s="9">
        <f t="shared" si="140"/>
        <v>9887.975333280001</v>
      </c>
      <c r="CC25" s="9">
        <f t="shared" si="140"/>
        <v>9994.0961332800016</v>
      </c>
    </row>
    <row r="26" spans="2:81" x14ac:dyDescent="0.2">
      <c r="B26" s="16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</row>
    <row r="27" spans="2:81" x14ac:dyDescent="0.2">
      <c r="B27" s="129" t="s">
        <v>15</v>
      </c>
      <c r="C27" s="141"/>
      <c r="D27" s="141"/>
      <c r="E27" s="173"/>
      <c r="F27" s="173"/>
      <c r="G27" s="173"/>
      <c r="H27" s="173"/>
      <c r="I27" s="173"/>
      <c r="J27" s="173"/>
      <c r="K27" s="173"/>
      <c r="L27" s="173"/>
      <c r="M27" s="173">
        <v>350</v>
      </c>
      <c r="N27" s="173">
        <v>350</v>
      </c>
      <c r="O27" s="173">
        <v>350</v>
      </c>
      <c r="P27" s="173">
        <v>350</v>
      </c>
      <c r="Q27" s="173">
        <v>350</v>
      </c>
      <c r="R27" s="173">
        <v>350</v>
      </c>
      <c r="S27" s="173">
        <v>350</v>
      </c>
      <c r="T27" s="173">
        <v>350</v>
      </c>
      <c r="U27" s="173">
        <v>350</v>
      </c>
      <c r="V27" s="173">
        <v>350</v>
      </c>
      <c r="W27" s="173">
        <v>350</v>
      </c>
      <c r="X27" s="173">
        <v>350</v>
      </c>
      <c r="Y27" s="165">
        <f t="shared" ref="Y27:Z30" si="141">M27*(1+$C$7)</f>
        <v>357</v>
      </c>
      <c r="Z27" s="165">
        <f t="shared" si="141"/>
        <v>357</v>
      </c>
      <c r="AA27" s="165">
        <f t="shared" ref="AA27:AJ30" si="142">O27*(1+$C$7)</f>
        <v>357</v>
      </c>
      <c r="AB27" s="165">
        <f t="shared" si="142"/>
        <v>357</v>
      </c>
      <c r="AC27" s="165">
        <f t="shared" si="142"/>
        <v>357</v>
      </c>
      <c r="AD27" s="165">
        <f t="shared" si="142"/>
        <v>357</v>
      </c>
      <c r="AE27" s="165">
        <f t="shared" si="142"/>
        <v>357</v>
      </c>
      <c r="AF27" s="165">
        <f t="shared" si="142"/>
        <v>357</v>
      </c>
      <c r="AG27" s="165">
        <f t="shared" si="142"/>
        <v>357</v>
      </c>
      <c r="AH27" s="165">
        <f t="shared" si="142"/>
        <v>357</v>
      </c>
      <c r="AI27" s="165">
        <f t="shared" si="142"/>
        <v>357</v>
      </c>
      <c r="AJ27" s="165">
        <f t="shared" si="142"/>
        <v>357</v>
      </c>
      <c r="AK27" s="165">
        <f t="shared" ref="AK27:AT30" si="143">Y27*(1+$C$7)</f>
        <v>364.14</v>
      </c>
      <c r="AL27" s="165">
        <f t="shared" si="143"/>
        <v>364.14</v>
      </c>
      <c r="AM27" s="165">
        <f t="shared" si="143"/>
        <v>364.14</v>
      </c>
      <c r="AN27" s="165">
        <f t="shared" si="143"/>
        <v>364.14</v>
      </c>
      <c r="AO27" s="165">
        <f t="shared" si="143"/>
        <v>364.14</v>
      </c>
      <c r="AP27" s="165">
        <f t="shared" si="143"/>
        <v>364.14</v>
      </c>
      <c r="AQ27" s="165">
        <f t="shared" si="143"/>
        <v>364.14</v>
      </c>
      <c r="AR27" s="165">
        <f t="shared" si="143"/>
        <v>364.14</v>
      </c>
      <c r="AS27" s="165">
        <f t="shared" si="143"/>
        <v>364.14</v>
      </c>
      <c r="AT27" s="165">
        <f t="shared" si="143"/>
        <v>364.14</v>
      </c>
      <c r="AU27" s="165">
        <f t="shared" ref="AU27:BD30" si="144">AI27*(1+$C$7)</f>
        <v>364.14</v>
      </c>
      <c r="AV27" s="165">
        <f t="shared" si="144"/>
        <v>364.14</v>
      </c>
      <c r="AW27" s="165">
        <f t="shared" si="144"/>
        <v>371.4228</v>
      </c>
      <c r="AX27" s="165">
        <f t="shared" si="144"/>
        <v>371.4228</v>
      </c>
      <c r="AY27" s="165">
        <f t="shared" si="144"/>
        <v>371.4228</v>
      </c>
      <c r="AZ27" s="165">
        <f t="shared" si="144"/>
        <v>371.4228</v>
      </c>
      <c r="BA27" s="165">
        <f t="shared" si="144"/>
        <v>371.4228</v>
      </c>
      <c r="BB27" s="165">
        <f t="shared" si="144"/>
        <v>371.4228</v>
      </c>
      <c r="BC27" s="165">
        <f t="shared" si="144"/>
        <v>371.4228</v>
      </c>
      <c r="BD27" s="165">
        <f t="shared" si="144"/>
        <v>371.4228</v>
      </c>
      <c r="BE27" s="165">
        <f t="shared" ref="BE27:BL30" si="145">AS27*(1+$C$7)</f>
        <v>371.4228</v>
      </c>
      <c r="BF27" s="165">
        <f t="shared" si="145"/>
        <v>371.4228</v>
      </c>
      <c r="BG27" s="165">
        <f t="shared" si="145"/>
        <v>371.4228</v>
      </c>
      <c r="BH27" s="165">
        <f t="shared" si="145"/>
        <v>371.4228</v>
      </c>
      <c r="BI27" s="165">
        <f t="shared" si="145"/>
        <v>378.85125599999998</v>
      </c>
      <c r="BJ27" s="165">
        <f t="shared" si="145"/>
        <v>378.85125599999998</v>
      </c>
      <c r="BK27" s="165">
        <f t="shared" si="145"/>
        <v>378.85125599999998</v>
      </c>
      <c r="BL27" s="166">
        <f t="shared" si="145"/>
        <v>378.85125599999998</v>
      </c>
      <c r="BM27" s="166">
        <f t="shared" ref="BM27:BM30" si="146">BA27*(1+$C$7)</f>
        <v>378.85125599999998</v>
      </c>
      <c r="BN27" s="166">
        <f t="shared" ref="BN27:BN30" si="147">BB27*(1+$C$7)</f>
        <v>378.85125599999998</v>
      </c>
      <c r="BO27" s="166">
        <f t="shared" ref="BO27:BO30" si="148">BC27*(1+$C$7)</f>
        <v>378.85125599999998</v>
      </c>
      <c r="BP27" s="166">
        <f t="shared" ref="BP27:BP30" si="149">BD27*(1+$C$7)</f>
        <v>378.85125599999998</v>
      </c>
      <c r="BQ27" s="166">
        <f t="shared" ref="BQ27:BQ30" si="150">BE27*(1+$C$7)</f>
        <v>378.85125599999998</v>
      </c>
      <c r="BR27" s="166">
        <f t="shared" ref="BR27:BR30" si="151">BF27*(1+$C$7)</f>
        <v>378.85125599999998</v>
      </c>
      <c r="BS27" s="166">
        <f t="shared" ref="BS27:BT30" si="152">BG27*(1+$C$7)</f>
        <v>378.85125599999998</v>
      </c>
      <c r="BT27" s="166">
        <f t="shared" si="152"/>
        <v>378.85125599999998</v>
      </c>
      <c r="BU27" s="166">
        <f t="shared" ref="BU27:BU30" si="153">BI27*(1+$C$7)</f>
        <v>386.42828112000001</v>
      </c>
      <c r="BV27" s="166">
        <f t="shared" ref="BV27:BV30" si="154">BJ27*(1+$C$7)</f>
        <v>386.42828112000001</v>
      </c>
      <c r="BW27" s="166">
        <f t="shared" ref="BW27:BW30" si="155">BK27*(1+$C$7)</f>
        <v>386.42828112000001</v>
      </c>
      <c r="BX27" s="166">
        <f t="shared" ref="BX27:BX30" si="156">BL27*(1+$C$7)</f>
        <v>386.42828112000001</v>
      </c>
      <c r="BY27" s="166">
        <f t="shared" ref="BY27:BY30" si="157">BM27*(1+$C$7)</f>
        <v>386.42828112000001</v>
      </c>
      <c r="BZ27" s="166">
        <f t="shared" ref="BZ27:BZ30" si="158">BN27*(1+$C$7)</f>
        <v>386.42828112000001</v>
      </c>
      <c r="CA27" s="166">
        <f t="shared" ref="CA27:CA30" si="159">BO27*(1+$C$7)</f>
        <v>386.42828112000001</v>
      </c>
      <c r="CB27" s="166">
        <f t="shared" ref="CB27:CC30" si="160">BP27*(1+$C$7)</f>
        <v>386.42828112000001</v>
      </c>
      <c r="CC27" s="166">
        <f t="shared" si="160"/>
        <v>386.42828112000001</v>
      </c>
    </row>
    <row r="28" spans="2:81" x14ac:dyDescent="0.2">
      <c r="B28" s="133" t="s">
        <v>45</v>
      </c>
      <c r="C28" s="144"/>
      <c r="D28" s="144"/>
      <c r="E28" s="167"/>
      <c r="F28" s="167"/>
      <c r="G28" s="167"/>
      <c r="H28" s="167"/>
      <c r="I28" s="167"/>
      <c r="J28" s="167"/>
      <c r="K28" s="167"/>
      <c r="L28" s="167"/>
      <c r="M28" s="167">
        <v>30500</v>
      </c>
      <c r="N28" s="167">
        <v>500</v>
      </c>
      <c r="O28" s="167">
        <v>500</v>
      </c>
      <c r="P28" s="167">
        <v>500</v>
      </c>
      <c r="Q28" s="167">
        <v>500</v>
      </c>
      <c r="R28" s="167">
        <v>500</v>
      </c>
      <c r="S28" s="167">
        <v>500</v>
      </c>
      <c r="T28" s="167">
        <v>500</v>
      </c>
      <c r="U28" s="167">
        <v>500</v>
      </c>
      <c r="V28" s="167">
        <v>500</v>
      </c>
      <c r="W28" s="167">
        <v>500</v>
      </c>
      <c r="X28" s="167">
        <v>500</v>
      </c>
      <c r="Y28" s="168">
        <f t="shared" si="141"/>
        <v>31110</v>
      </c>
      <c r="Z28" s="168">
        <f t="shared" si="141"/>
        <v>510</v>
      </c>
      <c r="AA28" s="168">
        <f t="shared" si="142"/>
        <v>510</v>
      </c>
      <c r="AB28" s="168">
        <f t="shared" si="142"/>
        <v>510</v>
      </c>
      <c r="AC28" s="168">
        <f t="shared" si="142"/>
        <v>510</v>
      </c>
      <c r="AD28" s="168">
        <f t="shared" si="142"/>
        <v>510</v>
      </c>
      <c r="AE28" s="168">
        <f t="shared" si="142"/>
        <v>510</v>
      </c>
      <c r="AF28" s="168">
        <f t="shared" si="142"/>
        <v>510</v>
      </c>
      <c r="AG28" s="168">
        <f t="shared" si="142"/>
        <v>510</v>
      </c>
      <c r="AH28" s="168">
        <f t="shared" si="142"/>
        <v>510</v>
      </c>
      <c r="AI28" s="168">
        <f t="shared" si="142"/>
        <v>510</v>
      </c>
      <c r="AJ28" s="168">
        <f t="shared" si="142"/>
        <v>510</v>
      </c>
      <c r="AK28" s="168">
        <f t="shared" si="143"/>
        <v>31732.2</v>
      </c>
      <c r="AL28" s="168">
        <f t="shared" si="143"/>
        <v>520.20000000000005</v>
      </c>
      <c r="AM28" s="168">
        <f t="shared" si="143"/>
        <v>520.20000000000005</v>
      </c>
      <c r="AN28" s="168">
        <f t="shared" si="143"/>
        <v>520.20000000000005</v>
      </c>
      <c r="AO28" s="168">
        <f t="shared" si="143"/>
        <v>520.20000000000005</v>
      </c>
      <c r="AP28" s="168">
        <f t="shared" si="143"/>
        <v>520.20000000000005</v>
      </c>
      <c r="AQ28" s="168">
        <f t="shared" si="143"/>
        <v>520.20000000000005</v>
      </c>
      <c r="AR28" s="168">
        <f t="shared" si="143"/>
        <v>520.20000000000005</v>
      </c>
      <c r="AS28" s="168">
        <f t="shared" si="143"/>
        <v>520.20000000000005</v>
      </c>
      <c r="AT28" s="168">
        <f t="shared" si="143"/>
        <v>520.20000000000005</v>
      </c>
      <c r="AU28" s="168">
        <f t="shared" si="144"/>
        <v>520.20000000000005</v>
      </c>
      <c r="AV28" s="168">
        <f t="shared" si="144"/>
        <v>520.20000000000005</v>
      </c>
      <c r="AW28" s="168">
        <f t="shared" si="144"/>
        <v>32366.844000000001</v>
      </c>
      <c r="AX28" s="168">
        <f t="shared" si="144"/>
        <v>530.60400000000004</v>
      </c>
      <c r="AY28" s="168">
        <f t="shared" si="144"/>
        <v>530.60400000000004</v>
      </c>
      <c r="AZ28" s="168">
        <f t="shared" si="144"/>
        <v>530.60400000000004</v>
      </c>
      <c r="BA28" s="168">
        <f t="shared" si="144"/>
        <v>530.60400000000004</v>
      </c>
      <c r="BB28" s="168">
        <f t="shared" si="144"/>
        <v>530.60400000000004</v>
      </c>
      <c r="BC28" s="168">
        <f t="shared" si="144"/>
        <v>530.60400000000004</v>
      </c>
      <c r="BD28" s="168">
        <f t="shared" si="144"/>
        <v>530.60400000000004</v>
      </c>
      <c r="BE28" s="168">
        <f t="shared" si="145"/>
        <v>530.60400000000004</v>
      </c>
      <c r="BF28" s="168">
        <f t="shared" si="145"/>
        <v>530.60400000000004</v>
      </c>
      <c r="BG28" s="168">
        <f t="shared" si="145"/>
        <v>530.60400000000004</v>
      </c>
      <c r="BH28" s="168">
        <f t="shared" si="145"/>
        <v>530.60400000000004</v>
      </c>
      <c r="BI28" s="168">
        <f t="shared" si="145"/>
        <v>33014.18088</v>
      </c>
      <c r="BJ28" s="168">
        <f t="shared" si="145"/>
        <v>541.21608000000003</v>
      </c>
      <c r="BK28" s="168">
        <f t="shared" si="145"/>
        <v>541.21608000000003</v>
      </c>
      <c r="BL28" s="169">
        <f t="shared" si="145"/>
        <v>541.21608000000003</v>
      </c>
      <c r="BM28" s="169">
        <f t="shared" si="146"/>
        <v>541.21608000000003</v>
      </c>
      <c r="BN28" s="169">
        <f t="shared" si="147"/>
        <v>541.21608000000003</v>
      </c>
      <c r="BO28" s="169">
        <f t="shared" si="148"/>
        <v>541.21608000000003</v>
      </c>
      <c r="BP28" s="169">
        <f t="shared" si="149"/>
        <v>541.21608000000003</v>
      </c>
      <c r="BQ28" s="169">
        <f t="shared" si="150"/>
        <v>541.21608000000003</v>
      </c>
      <c r="BR28" s="169">
        <f t="shared" si="151"/>
        <v>541.21608000000003</v>
      </c>
      <c r="BS28" s="169">
        <f t="shared" si="152"/>
        <v>541.21608000000003</v>
      </c>
      <c r="BT28" s="169">
        <f t="shared" si="152"/>
        <v>541.21608000000003</v>
      </c>
      <c r="BU28" s="169">
        <f t="shared" si="153"/>
        <v>33674.464497599998</v>
      </c>
      <c r="BV28" s="169">
        <f t="shared" si="154"/>
        <v>552.0404016</v>
      </c>
      <c r="BW28" s="169">
        <f t="shared" si="155"/>
        <v>552.0404016</v>
      </c>
      <c r="BX28" s="169">
        <f t="shared" si="156"/>
        <v>552.0404016</v>
      </c>
      <c r="BY28" s="169">
        <f t="shared" si="157"/>
        <v>552.0404016</v>
      </c>
      <c r="BZ28" s="169">
        <f t="shared" si="158"/>
        <v>552.0404016</v>
      </c>
      <c r="CA28" s="169">
        <f t="shared" si="159"/>
        <v>552.0404016</v>
      </c>
      <c r="CB28" s="169">
        <f t="shared" si="160"/>
        <v>552.0404016</v>
      </c>
      <c r="CC28" s="169">
        <f t="shared" si="160"/>
        <v>552.0404016</v>
      </c>
    </row>
    <row r="29" spans="2:81" x14ac:dyDescent="0.2">
      <c r="B29" s="133" t="s">
        <v>16</v>
      </c>
      <c r="C29" s="144"/>
      <c r="D29" s="144"/>
      <c r="E29" s="167"/>
      <c r="F29" s="167"/>
      <c r="G29" s="167"/>
      <c r="H29" s="167"/>
      <c r="I29" s="167"/>
      <c r="J29" s="167"/>
      <c r="K29" s="167"/>
      <c r="L29" s="167"/>
      <c r="M29" s="167">
        <v>2000</v>
      </c>
      <c r="N29" s="167">
        <v>2000</v>
      </c>
      <c r="O29" s="167">
        <v>2000</v>
      </c>
      <c r="P29" s="167">
        <v>2000</v>
      </c>
      <c r="Q29" s="167">
        <v>2000</v>
      </c>
      <c r="R29" s="167">
        <v>2000</v>
      </c>
      <c r="S29" s="167">
        <v>2000</v>
      </c>
      <c r="T29" s="167">
        <v>2000</v>
      </c>
      <c r="U29" s="167">
        <v>2000</v>
      </c>
      <c r="V29" s="167">
        <v>2000</v>
      </c>
      <c r="W29" s="167">
        <v>2000</v>
      </c>
      <c r="X29" s="167">
        <v>2000</v>
      </c>
      <c r="Y29" s="168">
        <f t="shared" si="141"/>
        <v>2040</v>
      </c>
      <c r="Z29" s="168">
        <f t="shared" si="141"/>
        <v>2040</v>
      </c>
      <c r="AA29" s="168">
        <f t="shared" si="142"/>
        <v>2040</v>
      </c>
      <c r="AB29" s="168">
        <f t="shared" si="142"/>
        <v>2040</v>
      </c>
      <c r="AC29" s="168">
        <f t="shared" si="142"/>
        <v>2040</v>
      </c>
      <c r="AD29" s="168">
        <f t="shared" si="142"/>
        <v>2040</v>
      </c>
      <c r="AE29" s="168">
        <f t="shared" si="142"/>
        <v>2040</v>
      </c>
      <c r="AF29" s="168">
        <f t="shared" si="142"/>
        <v>2040</v>
      </c>
      <c r="AG29" s="168">
        <f t="shared" si="142"/>
        <v>2040</v>
      </c>
      <c r="AH29" s="168">
        <f t="shared" si="142"/>
        <v>2040</v>
      </c>
      <c r="AI29" s="168">
        <f t="shared" si="142"/>
        <v>2040</v>
      </c>
      <c r="AJ29" s="168">
        <f t="shared" si="142"/>
        <v>2040</v>
      </c>
      <c r="AK29" s="168">
        <f t="shared" si="143"/>
        <v>2080.8000000000002</v>
      </c>
      <c r="AL29" s="168">
        <f t="shared" si="143"/>
        <v>2080.8000000000002</v>
      </c>
      <c r="AM29" s="168">
        <f t="shared" si="143"/>
        <v>2080.8000000000002</v>
      </c>
      <c r="AN29" s="168">
        <f t="shared" si="143"/>
        <v>2080.8000000000002</v>
      </c>
      <c r="AO29" s="168">
        <f t="shared" si="143"/>
        <v>2080.8000000000002</v>
      </c>
      <c r="AP29" s="168">
        <f t="shared" si="143"/>
        <v>2080.8000000000002</v>
      </c>
      <c r="AQ29" s="168">
        <f t="shared" si="143"/>
        <v>2080.8000000000002</v>
      </c>
      <c r="AR29" s="168">
        <f t="shared" si="143"/>
        <v>2080.8000000000002</v>
      </c>
      <c r="AS29" s="168">
        <f t="shared" si="143"/>
        <v>2080.8000000000002</v>
      </c>
      <c r="AT29" s="168">
        <f t="shared" si="143"/>
        <v>2080.8000000000002</v>
      </c>
      <c r="AU29" s="168">
        <f t="shared" si="144"/>
        <v>2080.8000000000002</v>
      </c>
      <c r="AV29" s="168">
        <f t="shared" si="144"/>
        <v>2080.8000000000002</v>
      </c>
      <c r="AW29" s="168">
        <f t="shared" si="144"/>
        <v>2122.4160000000002</v>
      </c>
      <c r="AX29" s="168">
        <f t="shared" si="144"/>
        <v>2122.4160000000002</v>
      </c>
      <c r="AY29" s="168">
        <f t="shared" si="144"/>
        <v>2122.4160000000002</v>
      </c>
      <c r="AZ29" s="168">
        <f t="shared" si="144"/>
        <v>2122.4160000000002</v>
      </c>
      <c r="BA29" s="168">
        <f t="shared" si="144"/>
        <v>2122.4160000000002</v>
      </c>
      <c r="BB29" s="168">
        <f t="shared" si="144"/>
        <v>2122.4160000000002</v>
      </c>
      <c r="BC29" s="168">
        <f t="shared" si="144"/>
        <v>2122.4160000000002</v>
      </c>
      <c r="BD29" s="168">
        <f t="shared" si="144"/>
        <v>2122.4160000000002</v>
      </c>
      <c r="BE29" s="168">
        <f t="shared" si="145"/>
        <v>2122.4160000000002</v>
      </c>
      <c r="BF29" s="168">
        <f t="shared" si="145"/>
        <v>2122.4160000000002</v>
      </c>
      <c r="BG29" s="168">
        <f t="shared" si="145"/>
        <v>2122.4160000000002</v>
      </c>
      <c r="BH29" s="168">
        <f t="shared" si="145"/>
        <v>2122.4160000000002</v>
      </c>
      <c r="BI29" s="168">
        <f t="shared" si="145"/>
        <v>2164.8643200000001</v>
      </c>
      <c r="BJ29" s="168">
        <f t="shared" si="145"/>
        <v>2164.8643200000001</v>
      </c>
      <c r="BK29" s="168">
        <f t="shared" si="145"/>
        <v>2164.8643200000001</v>
      </c>
      <c r="BL29" s="169">
        <f t="shared" si="145"/>
        <v>2164.8643200000001</v>
      </c>
      <c r="BM29" s="169">
        <f t="shared" si="146"/>
        <v>2164.8643200000001</v>
      </c>
      <c r="BN29" s="169">
        <f t="shared" si="147"/>
        <v>2164.8643200000001</v>
      </c>
      <c r="BO29" s="169">
        <f t="shared" si="148"/>
        <v>2164.8643200000001</v>
      </c>
      <c r="BP29" s="169">
        <f t="shared" si="149"/>
        <v>2164.8643200000001</v>
      </c>
      <c r="BQ29" s="169">
        <f t="shared" si="150"/>
        <v>2164.8643200000001</v>
      </c>
      <c r="BR29" s="169">
        <f t="shared" si="151"/>
        <v>2164.8643200000001</v>
      </c>
      <c r="BS29" s="169">
        <f t="shared" si="152"/>
        <v>2164.8643200000001</v>
      </c>
      <c r="BT29" s="169">
        <f t="shared" si="152"/>
        <v>2164.8643200000001</v>
      </c>
      <c r="BU29" s="169">
        <f t="shared" si="153"/>
        <v>2208.1616064</v>
      </c>
      <c r="BV29" s="169">
        <f t="shared" si="154"/>
        <v>2208.1616064</v>
      </c>
      <c r="BW29" s="169">
        <f t="shared" si="155"/>
        <v>2208.1616064</v>
      </c>
      <c r="BX29" s="169">
        <f t="shared" si="156"/>
        <v>2208.1616064</v>
      </c>
      <c r="BY29" s="169">
        <f t="shared" si="157"/>
        <v>2208.1616064</v>
      </c>
      <c r="BZ29" s="169">
        <f t="shared" si="158"/>
        <v>2208.1616064</v>
      </c>
      <c r="CA29" s="169">
        <f t="shared" si="159"/>
        <v>2208.1616064</v>
      </c>
      <c r="CB29" s="169">
        <f t="shared" si="160"/>
        <v>2208.1616064</v>
      </c>
      <c r="CC29" s="169">
        <f t="shared" si="160"/>
        <v>2208.1616064</v>
      </c>
    </row>
    <row r="30" spans="2:81" x14ac:dyDescent="0.2">
      <c r="B30" s="137" t="s">
        <v>17</v>
      </c>
      <c r="C30" s="148"/>
      <c r="D30" s="148"/>
      <c r="E30" s="170"/>
      <c r="F30" s="170"/>
      <c r="G30" s="170"/>
      <c r="H30" s="170"/>
      <c r="I30" s="170"/>
      <c r="J30" s="170"/>
      <c r="K30" s="170"/>
      <c r="L30" s="170"/>
      <c r="M30" s="170">
        <v>1000</v>
      </c>
      <c r="N30" s="170">
        <v>1000</v>
      </c>
      <c r="O30" s="170">
        <v>1000</v>
      </c>
      <c r="P30" s="170">
        <v>1000</v>
      </c>
      <c r="Q30" s="170">
        <v>1000</v>
      </c>
      <c r="R30" s="170">
        <v>1000</v>
      </c>
      <c r="S30" s="170">
        <v>1000</v>
      </c>
      <c r="T30" s="170">
        <v>1000</v>
      </c>
      <c r="U30" s="170">
        <v>1000</v>
      </c>
      <c r="V30" s="170">
        <v>1000</v>
      </c>
      <c r="W30" s="170">
        <v>1000</v>
      </c>
      <c r="X30" s="170">
        <v>1000</v>
      </c>
      <c r="Y30" s="171">
        <f t="shared" si="141"/>
        <v>1020</v>
      </c>
      <c r="Z30" s="171">
        <f t="shared" si="141"/>
        <v>1020</v>
      </c>
      <c r="AA30" s="171">
        <f t="shared" si="142"/>
        <v>1020</v>
      </c>
      <c r="AB30" s="171">
        <f t="shared" si="142"/>
        <v>1020</v>
      </c>
      <c r="AC30" s="171">
        <f t="shared" si="142"/>
        <v>1020</v>
      </c>
      <c r="AD30" s="171">
        <f t="shared" si="142"/>
        <v>1020</v>
      </c>
      <c r="AE30" s="171">
        <f t="shared" si="142"/>
        <v>1020</v>
      </c>
      <c r="AF30" s="171">
        <f t="shared" si="142"/>
        <v>1020</v>
      </c>
      <c r="AG30" s="171">
        <f t="shared" si="142"/>
        <v>1020</v>
      </c>
      <c r="AH30" s="171">
        <f t="shared" si="142"/>
        <v>1020</v>
      </c>
      <c r="AI30" s="171">
        <f t="shared" si="142"/>
        <v>1020</v>
      </c>
      <c r="AJ30" s="171">
        <f t="shared" si="142"/>
        <v>1020</v>
      </c>
      <c r="AK30" s="171">
        <f t="shared" si="143"/>
        <v>1040.4000000000001</v>
      </c>
      <c r="AL30" s="171">
        <f t="shared" si="143"/>
        <v>1040.4000000000001</v>
      </c>
      <c r="AM30" s="171">
        <f t="shared" si="143"/>
        <v>1040.4000000000001</v>
      </c>
      <c r="AN30" s="171">
        <f t="shared" si="143"/>
        <v>1040.4000000000001</v>
      </c>
      <c r="AO30" s="171">
        <f t="shared" si="143"/>
        <v>1040.4000000000001</v>
      </c>
      <c r="AP30" s="171">
        <f t="shared" si="143"/>
        <v>1040.4000000000001</v>
      </c>
      <c r="AQ30" s="171">
        <f t="shared" si="143"/>
        <v>1040.4000000000001</v>
      </c>
      <c r="AR30" s="171">
        <f t="shared" si="143"/>
        <v>1040.4000000000001</v>
      </c>
      <c r="AS30" s="171">
        <f t="shared" si="143"/>
        <v>1040.4000000000001</v>
      </c>
      <c r="AT30" s="171">
        <f t="shared" si="143"/>
        <v>1040.4000000000001</v>
      </c>
      <c r="AU30" s="171">
        <f t="shared" si="144"/>
        <v>1040.4000000000001</v>
      </c>
      <c r="AV30" s="171">
        <f t="shared" si="144"/>
        <v>1040.4000000000001</v>
      </c>
      <c r="AW30" s="171">
        <f t="shared" si="144"/>
        <v>1061.2080000000001</v>
      </c>
      <c r="AX30" s="171">
        <f t="shared" si="144"/>
        <v>1061.2080000000001</v>
      </c>
      <c r="AY30" s="171">
        <f t="shared" si="144"/>
        <v>1061.2080000000001</v>
      </c>
      <c r="AZ30" s="171">
        <f t="shared" si="144"/>
        <v>1061.2080000000001</v>
      </c>
      <c r="BA30" s="171">
        <f t="shared" si="144"/>
        <v>1061.2080000000001</v>
      </c>
      <c r="BB30" s="171">
        <f t="shared" si="144"/>
        <v>1061.2080000000001</v>
      </c>
      <c r="BC30" s="171">
        <f t="shared" si="144"/>
        <v>1061.2080000000001</v>
      </c>
      <c r="BD30" s="171">
        <f t="shared" si="144"/>
        <v>1061.2080000000001</v>
      </c>
      <c r="BE30" s="171">
        <f t="shared" si="145"/>
        <v>1061.2080000000001</v>
      </c>
      <c r="BF30" s="171">
        <f t="shared" si="145"/>
        <v>1061.2080000000001</v>
      </c>
      <c r="BG30" s="171">
        <f t="shared" si="145"/>
        <v>1061.2080000000001</v>
      </c>
      <c r="BH30" s="171">
        <f t="shared" si="145"/>
        <v>1061.2080000000001</v>
      </c>
      <c r="BI30" s="171">
        <f t="shared" si="145"/>
        <v>1082.4321600000001</v>
      </c>
      <c r="BJ30" s="171">
        <f t="shared" si="145"/>
        <v>1082.4321600000001</v>
      </c>
      <c r="BK30" s="171">
        <f t="shared" si="145"/>
        <v>1082.4321600000001</v>
      </c>
      <c r="BL30" s="172">
        <f t="shared" si="145"/>
        <v>1082.4321600000001</v>
      </c>
      <c r="BM30" s="172">
        <f t="shared" si="146"/>
        <v>1082.4321600000001</v>
      </c>
      <c r="BN30" s="172">
        <f t="shared" si="147"/>
        <v>1082.4321600000001</v>
      </c>
      <c r="BO30" s="172">
        <f t="shared" si="148"/>
        <v>1082.4321600000001</v>
      </c>
      <c r="BP30" s="172">
        <f t="shared" si="149"/>
        <v>1082.4321600000001</v>
      </c>
      <c r="BQ30" s="172">
        <f t="shared" si="150"/>
        <v>1082.4321600000001</v>
      </c>
      <c r="BR30" s="172">
        <f t="shared" si="151"/>
        <v>1082.4321600000001</v>
      </c>
      <c r="BS30" s="172">
        <f t="shared" si="152"/>
        <v>1082.4321600000001</v>
      </c>
      <c r="BT30" s="172">
        <f t="shared" si="152"/>
        <v>1082.4321600000001</v>
      </c>
      <c r="BU30" s="172">
        <f t="shared" si="153"/>
        <v>1104.0808032</v>
      </c>
      <c r="BV30" s="172">
        <f t="shared" si="154"/>
        <v>1104.0808032</v>
      </c>
      <c r="BW30" s="172">
        <f t="shared" si="155"/>
        <v>1104.0808032</v>
      </c>
      <c r="BX30" s="172">
        <f t="shared" si="156"/>
        <v>1104.0808032</v>
      </c>
      <c r="BY30" s="172">
        <f t="shared" si="157"/>
        <v>1104.0808032</v>
      </c>
      <c r="BZ30" s="172">
        <f t="shared" si="158"/>
        <v>1104.0808032</v>
      </c>
      <c r="CA30" s="172">
        <f t="shared" si="159"/>
        <v>1104.0808032</v>
      </c>
      <c r="CB30" s="172">
        <f t="shared" si="160"/>
        <v>1104.0808032</v>
      </c>
      <c r="CC30" s="172">
        <f t="shared" si="160"/>
        <v>1104.0808032</v>
      </c>
    </row>
    <row r="31" spans="2:81" s="160" customFormat="1" x14ac:dyDescent="0.2">
      <c r="B31" s="161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</row>
    <row r="32" spans="2:81" x14ac:dyDescent="0.2">
      <c r="B32" s="9" t="s">
        <v>149</v>
      </c>
      <c r="C32" s="9"/>
      <c r="D32" s="9"/>
      <c r="E32" s="9">
        <f>SUM(E27:E30)</f>
        <v>0</v>
      </c>
      <c r="F32" s="9">
        <f t="shared" ref="F32:BL32" si="161">SUM(F27:F30)</f>
        <v>0</v>
      </c>
      <c r="G32" s="9">
        <f t="shared" si="161"/>
        <v>0</v>
      </c>
      <c r="H32" s="9">
        <f t="shared" si="161"/>
        <v>0</v>
      </c>
      <c r="I32" s="9">
        <f t="shared" si="161"/>
        <v>0</v>
      </c>
      <c r="J32" s="9">
        <f t="shared" si="161"/>
        <v>0</v>
      </c>
      <c r="K32" s="9">
        <f t="shared" si="161"/>
        <v>0</v>
      </c>
      <c r="L32" s="9">
        <f t="shared" si="161"/>
        <v>0</v>
      </c>
      <c r="M32" s="9">
        <f t="shared" si="161"/>
        <v>33850</v>
      </c>
      <c r="N32" s="9">
        <f t="shared" si="161"/>
        <v>3850</v>
      </c>
      <c r="O32" s="9">
        <f t="shared" si="161"/>
        <v>3850</v>
      </c>
      <c r="P32" s="9">
        <f t="shared" si="161"/>
        <v>3850</v>
      </c>
      <c r="Q32" s="9">
        <f t="shared" si="161"/>
        <v>3850</v>
      </c>
      <c r="R32" s="9">
        <f t="shared" si="161"/>
        <v>3850</v>
      </c>
      <c r="S32" s="9">
        <f t="shared" si="161"/>
        <v>3850</v>
      </c>
      <c r="T32" s="9">
        <f t="shared" si="161"/>
        <v>3850</v>
      </c>
      <c r="U32" s="9">
        <f t="shared" si="161"/>
        <v>3850</v>
      </c>
      <c r="V32" s="9">
        <f t="shared" si="161"/>
        <v>3850</v>
      </c>
      <c r="W32" s="9">
        <f t="shared" si="161"/>
        <v>3850</v>
      </c>
      <c r="X32" s="9">
        <f t="shared" si="161"/>
        <v>3850</v>
      </c>
      <c r="Y32" s="9">
        <f t="shared" si="161"/>
        <v>34527</v>
      </c>
      <c r="Z32" s="9">
        <f t="shared" si="161"/>
        <v>3927</v>
      </c>
      <c r="AA32" s="9">
        <f t="shared" si="161"/>
        <v>3927</v>
      </c>
      <c r="AB32" s="9">
        <f t="shared" si="161"/>
        <v>3927</v>
      </c>
      <c r="AC32" s="9">
        <f t="shared" si="161"/>
        <v>3927</v>
      </c>
      <c r="AD32" s="9">
        <f t="shared" si="161"/>
        <v>3927</v>
      </c>
      <c r="AE32" s="9">
        <f t="shared" si="161"/>
        <v>3927</v>
      </c>
      <c r="AF32" s="9">
        <f t="shared" si="161"/>
        <v>3927</v>
      </c>
      <c r="AG32" s="9">
        <f t="shared" si="161"/>
        <v>3927</v>
      </c>
      <c r="AH32" s="9">
        <f t="shared" si="161"/>
        <v>3927</v>
      </c>
      <c r="AI32" s="9">
        <f t="shared" si="161"/>
        <v>3927</v>
      </c>
      <c r="AJ32" s="9">
        <f t="shared" si="161"/>
        <v>3927</v>
      </c>
      <c r="AK32" s="9">
        <f t="shared" si="161"/>
        <v>35217.54</v>
      </c>
      <c r="AL32" s="9">
        <f t="shared" si="161"/>
        <v>4005.5400000000004</v>
      </c>
      <c r="AM32" s="9">
        <f t="shared" si="161"/>
        <v>4005.5400000000004</v>
      </c>
      <c r="AN32" s="9">
        <f t="shared" si="161"/>
        <v>4005.5400000000004</v>
      </c>
      <c r="AO32" s="9">
        <f t="shared" si="161"/>
        <v>4005.5400000000004</v>
      </c>
      <c r="AP32" s="9">
        <f t="shared" si="161"/>
        <v>4005.5400000000004</v>
      </c>
      <c r="AQ32" s="9">
        <f t="shared" si="161"/>
        <v>4005.5400000000004</v>
      </c>
      <c r="AR32" s="9">
        <f t="shared" si="161"/>
        <v>4005.5400000000004</v>
      </c>
      <c r="AS32" s="9">
        <f t="shared" si="161"/>
        <v>4005.5400000000004</v>
      </c>
      <c r="AT32" s="9">
        <f t="shared" si="161"/>
        <v>4005.5400000000004</v>
      </c>
      <c r="AU32" s="9">
        <f t="shared" si="161"/>
        <v>4005.5400000000004</v>
      </c>
      <c r="AV32" s="9">
        <f t="shared" si="161"/>
        <v>4005.5400000000004</v>
      </c>
      <c r="AW32" s="9">
        <f t="shared" si="161"/>
        <v>35921.890800000001</v>
      </c>
      <c r="AX32" s="9">
        <f t="shared" si="161"/>
        <v>4085.6508000000003</v>
      </c>
      <c r="AY32" s="9">
        <f t="shared" si="161"/>
        <v>4085.6508000000003</v>
      </c>
      <c r="AZ32" s="9">
        <f t="shared" si="161"/>
        <v>4085.6508000000003</v>
      </c>
      <c r="BA32" s="9">
        <f t="shared" si="161"/>
        <v>4085.6508000000003</v>
      </c>
      <c r="BB32" s="9">
        <f t="shared" si="161"/>
        <v>4085.6508000000003</v>
      </c>
      <c r="BC32" s="9">
        <f t="shared" si="161"/>
        <v>4085.6508000000003</v>
      </c>
      <c r="BD32" s="9">
        <f t="shared" si="161"/>
        <v>4085.6508000000003</v>
      </c>
      <c r="BE32" s="9">
        <f t="shared" si="161"/>
        <v>4085.6508000000003</v>
      </c>
      <c r="BF32" s="9">
        <f t="shared" si="161"/>
        <v>4085.6508000000003</v>
      </c>
      <c r="BG32" s="9">
        <f t="shared" si="161"/>
        <v>4085.6508000000003</v>
      </c>
      <c r="BH32" s="9">
        <f t="shared" si="161"/>
        <v>4085.6508000000003</v>
      </c>
      <c r="BI32" s="9">
        <f t="shared" si="161"/>
        <v>36640.328615999999</v>
      </c>
      <c r="BJ32" s="9">
        <f t="shared" si="161"/>
        <v>4167.363816</v>
      </c>
      <c r="BK32" s="9">
        <f t="shared" si="161"/>
        <v>4167.363816</v>
      </c>
      <c r="BL32" s="9">
        <f t="shared" si="161"/>
        <v>4167.363816</v>
      </c>
      <c r="BM32" s="9">
        <f t="shared" ref="BM32:BT32" si="162">SUM(BM27:BM30)</f>
        <v>4167.363816</v>
      </c>
      <c r="BN32" s="9">
        <f t="shared" si="162"/>
        <v>4167.363816</v>
      </c>
      <c r="BO32" s="9">
        <f t="shared" si="162"/>
        <v>4167.363816</v>
      </c>
      <c r="BP32" s="9">
        <f t="shared" si="162"/>
        <v>4167.363816</v>
      </c>
      <c r="BQ32" s="9">
        <f t="shared" si="162"/>
        <v>4167.363816</v>
      </c>
      <c r="BR32" s="9">
        <f t="shared" si="162"/>
        <v>4167.363816</v>
      </c>
      <c r="BS32" s="9">
        <f t="shared" si="162"/>
        <v>4167.363816</v>
      </c>
      <c r="BT32" s="9">
        <f t="shared" si="162"/>
        <v>4167.363816</v>
      </c>
      <c r="BU32" s="9">
        <f t="shared" ref="BU32:CC32" si="163">SUM(BU27:BU30)</f>
        <v>37373.135188319997</v>
      </c>
      <c r="BV32" s="9">
        <f t="shared" si="163"/>
        <v>4250.7110923199998</v>
      </c>
      <c r="BW32" s="9">
        <f t="shared" si="163"/>
        <v>4250.7110923199998</v>
      </c>
      <c r="BX32" s="9">
        <f t="shared" si="163"/>
        <v>4250.7110923199998</v>
      </c>
      <c r="BY32" s="9">
        <f t="shared" si="163"/>
        <v>4250.7110923199998</v>
      </c>
      <c r="BZ32" s="9">
        <f t="shared" si="163"/>
        <v>4250.7110923199998</v>
      </c>
      <c r="CA32" s="9">
        <f t="shared" si="163"/>
        <v>4250.7110923199998</v>
      </c>
      <c r="CB32" s="9">
        <f t="shared" si="163"/>
        <v>4250.7110923199998</v>
      </c>
      <c r="CC32" s="9">
        <f t="shared" si="163"/>
        <v>4250.7110923199998</v>
      </c>
    </row>
    <row r="33" spans="2:81" x14ac:dyDescent="0.2">
      <c r="B33" s="16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</row>
    <row r="34" spans="2:81" x14ac:dyDescent="0.2">
      <c r="B34" s="129" t="s">
        <v>69</v>
      </c>
      <c r="C34" s="141"/>
      <c r="D34" s="141"/>
      <c r="E34" s="173"/>
      <c r="F34" s="173"/>
      <c r="G34" s="173"/>
      <c r="H34" s="173"/>
      <c r="I34" s="173"/>
      <c r="J34" s="173"/>
      <c r="K34" s="173"/>
      <c r="L34" s="173"/>
      <c r="M34" s="173">
        <v>30000</v>
      </c>
      <c r="N34" s="173">
        <v>30000</v>
      </c>
      <c r="O34" s="173">
        <v>30000</v>
      </c>
      <c r="P34" s="173">
        <v>30000</v>
      </c>
      <c r="Q34" s="173">
        <v>30000</v>
      </c>
      <c r="R34" s="173">
        <v>30000</v>
      </c>
      <c r="S34" s="173">
        <v>30000</v>
      </c>
      <c r="T34" s="173">
        <v>30000</v>
      </c>
      <c r="U34" s="173">
        <v>30000</v>
      </c>
      <c r="V34" s="173">
        <v>30000</v>
      </c>
      <c r="W34" s="173">
        <v>30000</v>
      </c>
      <c r="X34" s="173">
        <v>30000</v>
      </c>
      <c r="Y34" s="165">
        <v>0</v>
      </c>
      <c r="Z34" s="165">
        <v>0</v>
      </c>
      <c r="AA34" s="165">
        <v>0</v>
      </c>
      <c r="AB34" s="165">
        <v>0</v>
      </c>
      <c r="AC34" s="165">
        <v>0</v>
      </c>
      <c r="AD34" s="165">
        <v>0</v>
      </c>
      <c r="AE34" s="165">
        <v>0</v>
      </c>
      <c r="AF34" s="165">
        <v>0</v>
      </c>
      <c r="AG34" s="165">
        <v>0</v>
      </c>
      <c r="AH34" s="165">
        <v>0</v>
      </c>
      <c r="AI34" s="165">
        <v>0</v>
      </c>
      <c r="AJ34" s="165">
        <v>0</v>
      </c>
      <c r="AK34" s="165">
        <v>0</v>
      </c>
      <c r="AL34" s="165">
        <v>0</v>
      </c>
      <c r="AM34" s="165">
        <v>0</v>
      </c>
      <c r="AN34" s="165">
        <v>0</v>
      </c>
      <c r="AO34" s="165">
        <v>0</v>
      </c>
      <c r="AP34" s="165">
        <v>0</v>
      </c>
      <c r="AQ34" s="165">
        <v>0</v>
      </c>
      <c r="AR34" s="165">
        <v>0</v>
      </c>
      <c r="AS34" s="165">
        <v>0</v>
      </c>
      <c r="AT34" s="165">
        <v>0</v>
      </c>
      <c r="AU34" s="165">
        <v>0</v>
      </c>
      <c r="AV34" s="165">
        <v>0</v>
      </c>
      <c r="AW34" s="165">
        <v>0</v>
      </c>
      <c r="AX34" s="165">
        <v>0</v>
      </c>
      <c r="AY34" s="165">
        <v>0</v>
      </c>
      <c r="AZ34" s="165">
        <v>0</v>
      </c>
      <c r="BA34" s="165">
        <v>0</v>
      </c>
      <c r="BB34" s="165">
        <v>0</v>
      </c>
      <c r="BC34" s="165">
        <v>0</v>
      </c>
      <c r="BD34" s="165">
        <v>0</v>
      </c>
      <c r="BE34" s="165">
        <v>0</v>
      </c>
      <c r="BF34" s="165">
        <v>0</v>
      </c>
      <c r="BG34" s="165">
        <v>0</v>
      </c>
      <c r="BH34" s="165">
        <v>0</v>
      </c>
      <c r="BI34" s="165">
        <v>0</v>
      </c>
      <c r="BJ34" s="165">
        <v>0</v>
      </c>
      <c r="BK34" s="165">
        <v>0</v>
      </c>
      <c r="BL34" s="165">
        <v>0</v>
      </c>
      <c r="BM34" s="165">
        <v>0</v>
      </c>
      <c r="BN34" s="165">
        <v>0</v>
      </c>
      <c r="BO34" s="165">
        <v>0</v>
      </c>
      <c r="BP34" s="165">
        <v>0</v>
      </c>
      <c r="BQ34" s="165">
        <v>0</v>
      </c>
      <c r="BR34" s="165">
        <v>0</v>
      </c>
      <c r="BS34" s="165">
        <v>0</v>
      </c>
      <c r="BT34" s="165">
        <v>0</v>
      </c>
      <c r="BU34" s="165">
        <v>0</v>
      </c>
      <c r="BV34" s="165">
        <v>0</v>
      </c>
      <c r="BW34" s="165">
        <v>0</v>
      </c>
      <c r="BX34" s="165">
        <v>0</v>
      </c>
      <c r="BY34" s="165">
        <v>0</v>
      </c>
      <c r="BZ34" s="165">
        <v>0</v>
      </c>
      <c r="CA34" s="165">
        <v>0</v>
      </c>
      <c r="CB34" s="165">
        <v>0</v>
      </c>
      <c r="CC34" s="166">
        <v>0</v>
      </c>
    </row>
    <row r="35" spans="2:81" x14ac:dyDescent="0.2">
      <c r="B35" s="133" t="s">
        <v>41</v>
      </c>
      <c r="C35" s="144"/>
      <c r="D35" s="144"/>
      <c r="E35" s="167"/>
      <c r="F35" s="167"/>
      <c r="G35" s="167"/>
      <c r="H35" s="167"/>
      <c r="I35" s="167"/>
      <c r="J35" s="167"/>
      <c r="K35" s="167"/>
      <c r="L35" s="167"/>
      <c r="M35" s="167">
        <v>4200</v>
      </c>
      <c r="N35" s="167">
        <v>4200</v>
      </c>
      <c r="O35" s="167">
        <v>4200</v>
      </c>
      <c r="P35" s="167">
        <v>4200</v>
      </c>
      <c r="Q35" s="167">
        <v>4200</v>
      </c>
      <c r="R35" s="167">
        <v>4200</v>
      </c>
      <c r="S35" s="167">
        <v>4200</v>
      </c>
      <c r="T35" s="167">
        <v>4200</v>
      </c>
      <c r="U35" s="167">
        <v>4200</v>
      </c>
      <c r="V35" s="167">
        <v>4200</v>
      </c>
      <c r="W35" s="167">
        <v>4200</v>
      </c>
      <c r="X35" s="167">
        <v>4200</v>
      </c>
      <c r="Y35" s="168">
        <f t="shared" ref="Y35:BL39" si="164">M35*(1+$C$7)</f>
        <v>4284</v>
      </c>
      <c r="Z35" s="168">
        <f t="shared" si="164"/>
        <v>4284</v>
      </c>
      <c r="AA35" s="168">
        <f t="shared" si="164"/>
        <v>4284</v>
      </c>
      <c r="AB35" s="168">
        <f t="shared" si="164"/>
        <v>4284</v>
      </c>
      <c r="AC35" s="168">
        <f t="shared" si="164"/>
        <v>4284</v>
      </c>
      <c r="AD35" s="168">
        <f t="shared" si="164"/>
        <v>4284</v>
      </c>
      <c r="AE35" s="168">
        <f t="shared" si="164"/>
        <v>4284</v>
      </c>
      <c r="AF35" s="168">
        <f t="shared" si="164"/>
        <v>4284</v>
      </c>
      <c r="AG35" s="168">
        <f t="shared" si="164"/>
        <v>4284</v>
      </c>
      <c r="AH35" s="168">
        <f t="shared" si="164"/>
        <v>4284</v>
      </c>
      <c r="AI35" s="168">
        <f t="shared" si="164"/>
        <v>4284</v>
      </c>
      <c r="AJ35" s="168">
        <f t="shared" si="164"/>
        <v>4284</v>
      </c>
      <c r="AK35" s="168">
        <f t="shared" si="164"/>
        <v>4369.68</v>
      </c>
      <c r="AL35" s="168">
        <f t="shared" si="164"/>
        <v>4369.68</v>
      </c>
      <c r="AM35" s="168">
        <f t="shared" si="164"/>
        <v>4369.68</v>
      </c>
      <c r="AN35" s="168">
        <f t="shared" si="164"/>
        <v>4369.68</v>
      </c>
      <c r="AO35" s="168">
        <f t="shared" si="164"/>
        <v>4369.68</v>
      </c>
      <c r="AP35" s="168">
        <f t="shared" si="164"/>
        <v>4369.68</v>
      </c>
      <c r="AQ35" s="168">
        <f t="shared" si="164"/>
        <v>4369.68</v>
      </c>
      <c r="AR35" s="168">
        <f t="shared" si="164"/>
        <v>4369.68</v>
      </c>
      <c r="AS35" s="168">
        <f t="shared" si="164"/>
        <v>4369.68</v>
      </c>
      <c r="AT35" s="168">
        <f t="shared" si="164"/>
        <v>4369.68</v>
      </c>
      <c r="AU35" s="168">
        <f t="shared" si="164"/>
        <v>4369.68</v>
      </c>
      <c r="AV35" s="168">
        <f t="shared" si="164"/>
        <v>4369.68</v>
      </c>
      <c r="AW35" s="168">
        <f t="shared" si="164"/>
        <v>4457.0736000000006</v>
      </c>
      <c r="AX35" s="168">
        <f t="shared" si="164"/>
        <v>4457.0736000000006</v>
      </c>
      <c r="AY35" s="168">
        <f t="shared" si="164"/>
        <v>4457.0736000000006</v>
      </c>
      <c r="AZ35" s="168">
        <f t="shared" si="164"/>
        <v>4457.0736000000006</v>
      </c>
      <c r="BA35" s="168">
        <f t="shared" si="164"/>
        <v>4457.0736000000006</v>
      </c>
      <c r="BB35" s="168">
        <f t="shared" si="164"/>
        <v>4457.0736000000006</v>
      </c>
      <c r="BC35" s="168">
        <f t="shared" si="164"/>
        <v>4457.0736000000006</v>
      </c>
      <c r="BD35" s="168">
        <f t="shared" si="164"/>
        <v>4457.0736000000006</v>
      </c>
      <c r="BE35" s="168">
        <f t="shared" si="164"/>
        <v>4457.0736000000006</v>
      </c>
      <c r="BF35" s="168">
        <f t="shared" si="164"/>
        <v>4457.0736000000006</v>
      </c>
      <c r="BG35" s="168">
        <f t="shared" si="164"/>
        <v>4457.0736000000006</v>
      </c>
      <c r="BH35" s="168">
        <f t="shared" si="164"/>
        <v>4457.0736000000006</v>
      </c>
      <c r="BI35" s="168">
        <f t="shared" si="164"/>
        <v>4546.2150720000009</v>
      </c>
      <c r="BJ35" s="168">
        <f t="shared" si="164"/>
        <v>4546.2150720000009</v>
      </c>
      <c r="BK35" s="168">
        <f t="shared" si="164"/>
        <v>4546.2150720000009</v>
      </c>
      <c r="BL35" s="168">
        <f t="shared" si="164"/>
        <v>4546.2150720000009</v>
      </c>
      <c r="BM35" s="168">
        <f t="shared" ref="BM35:BM48" si="165">BA35*(1+$C$7)</f>
        <v>4546.2150720000009</v>
      </c>
      <c r="BN35" s="168">
        <f t="shared" ref="BN35:BN48" si="166">BB35*(1+$C$7)</f>
        <v>4546.2150720000009</v>
      </c>
      <c r="BO35" s="168">
        <f t="shared" ref="BO35:BO48" si="167">BC35*(1+$C$7)</f>
        <v>4546.2150720000009</v>
      </c>
      <c r="BP35" s="168">
        <f t="shared" ref="BP35:BP48" si="168">BD35*(1+$C$7)</f>
        <v>4546.2150720000009</v>
      </c>
      <c r="BQ35" s="168">
        <f t="shared" ref="BQ35:BQ48" si="169">BE35*(1+$C$7)</f>
        <v>4546.2150720000009</v>
      </c>
      <c r="BR35" s="168">
        <f t="shared" ref="BR35:BR48" si="170">BF35*(1+$C$7)</f>
        <v>4546.2150720000009</v>
      </c>
      <c r="BS35" s="168">
        <f t="shared" ref="BS35:BT48" si="171">BG35*(1+$C$7)</f>
        <v>4546.2150720000009</v>
      </c>
      <c r="BT35" s="168">
        <f t="shared" si="171"/>
        <v>4546.2150720000009</v>
      </c>
      <c r="BU35" s="168">
        <f t="shared" ref="BU35:BU48" si="172">BI35*(1+$C$7)</f>
        <v>4637.1393734400008</v>
      </c>
      <c r="BV35" s="168">
        <f t="shared" ref="BV35:BV48" si="173">BJ35*(1+$C$7)</f>
        <v>4637.1393734400008</v>
      </c>
      <c r="BW35" s="168">
        <f t="shared" ref="BW35:BW48" si="174">BK35*(1+$C$7)</f>
        <v>4637.1393734400008</v>
      </c>
      <c r="BX35" s="168">
        <f t="shared" ref="BX35:BX48" si="175">BL35*(1+$C$7)</f>
        <v>4637.1393734400008</v>
      </c>
      <c r="BY35" s="168">
        <f t="shared" ref="BY35:BY48" si="176">BM35*(1+$C$7)</f>
        <v>4637.1393734400008</v>
      </c>
      <c r="BZ35" s="168">
        <f t="shared" ref="BZ35:BZ48" si="177">BN35*(1+$C$7)</f>
        <v>4637.1393734400008</v>
      </c>
      <c r="CA35" s="168">
        <f t="shared" ref="CA35:CA48" si="178">BO35*(1+$C$7)</f>
        <v>4637.1393734400008</v>
      </c>
      <c r="CB35" s="168">
        <f t="shared" ref="CB35:CC48" si="179">BP35*(1+$C$7)</f>
        <v>4637.1393734400008</v>
      </c>
      <c r="CC35" s="169">
        <f t="shared" si="179"/>
        <v>4637.1393734400008</v>
      </c>
    </row>
    <row r="36" spans="2:81" x14ac:dyDescent="0.2">
      <c r="B36" s="133" t="s">
        <v>63</v>
      </c>
      <c r="C36" s="144"/>
      <c r="D36" s="144"/>
      <c r="E36" s="167"/>
      <c r="F36" s="167"/>
      <c r="G36" s="167"/>
      <c r="H36" s="167"/>
      <c r="I36" s="167"/>
      <c r="J36" s="167"/>
      <c r="K36" s="167"/>
      <c r="L36" s="167"/>
      <c r="M36" s="167">
        <v>2500</v>
      </c>
      <c r="N36" s="167">
        <v>2500</v>
      </c>
      <c r="O36" s="167">
        <v>2500</v>
      </c>
      <c r="P36" s="167">
        <v>2500</v>
      </c>
      <c r="Q36" s="167">
        <v>2500</v>
      </c>
      <c r="R36" s="167">
        <v>2500</v>
      </c>
      <c r="S36" s="167">
        <v>2500</v>
      </c>
      <c r="T36" s="167">
        <v>2500</v>
      </c>
      <c r="U36" s="167">
        <v>2500</v>
      </c>
      <c r="V36" s="167">
        <v>2500</v>
      </c>
      <c r="W36" s="167">
        <v>2500</v>
      </c>
      <c r="X36" s="167">
        <v>2500</v>
      </c>
      <c r="Y36" s="168">
        <f t="shared" si="164"/>
        <v>2550</v>
      </c>
      <c r="Z36" s="168">
        <f t="shared" si="164"/>
        <v>2550</v>
      </c>
      <c r="AA36" s="168">
        <f t="shared" si="164"/>
        <v>2550</v>
      </c>
      <c r="AB36" s="168">
        <f t="shared" si="164"/>
        <v>2550</v>
      </c>
      <c r="AC36" s="168">
        <f t="shared" si="164"/>
        <v>2550</v>
      </c>
      <c r="AD36" s="168">
        <f t="shared" si="164"/>
        <v>2550</v>
      </c>
      <c r="AE36" s="168">
        <f t="shared" si="164"/>
        <v>2550</v>
      </c>
      <c r="AF36" s="168">
        <f t="shared" si="164"/>
        <v>2550</v>
      </c>
      <c r="AG36" s="168">
        <f t="shared" si="164"/>
        <v>2550</v>
      </c>
      <c r="AH36" s="168">
        <f t="shared" si="164"/>
        <v>2550</v>
      </c>
      <c r="AI36" s="168">
        <f t="shared" si="164"/>
        <v>2550</v>
      </c>
      <c r="AJ36" s="168">
        <f t="shared" si="164"/>
        <v>2550</v>
      </c>
      <c r="AK36" s="168">
        <f t="shared" si="164"/>
        <v>2601</v>
      </c>
      <c r="AL36" s="168">
        <f t="shared" si="164"/>
        <v>2601</v>
      </c>
      <c r="AM36" s="168">
        <f t="shared" si="164"/>
        <v>2601</v>
      </c>
      <c r="AN36" s="168">
        <f t="shared" si="164"/>
        <v>2601</v>
      </c>
      <c r="AO36" s="168">
        <f t="shared" si="164"/>
        <v>2601</v>
      </c>
      <c r="AP36" s="168">
        <f t="shared" si="164"/>
        <v>2601</v>
      </c>
      <c r="AQ36" s="168">
        <f t="shared" si="164"/>
        <v>2601</v>
      </c>
      <c r="AR36" s="168">
        <f t="shared" si="164"/>
        <v>2601</v>
      </c>
      <c r="AS36" s="168">
        <f t="shared" si="164"/>
        <v>2601</v>
      </c>
      <c r="AT36" s="168">
        <f t="shared" si="164"/>
        <v>2601</v>
      </c>
      <c r="AU36" s="168">
        <f t="shared" si="164"/>
        <v>2601</v>
      </c>
      <c r="AV36" s="168">
        <f t="shared" si="164"/>
        <v>2601</v>
      </c>
      <c r="AW36" s="168">
        <f t="shared" si="164"/>
        <v>2653.02</v>
      </c>
      <c r="AX36" s="168">
        <f t="shared" si="164"/>
        <v>2653.02</v>
      </c>
      <c r="AY36" s="168">
        <f t="shared" si="164"/>
        <v>2653.02</v>
      </c>
      <c r="AZ36" s="168">
        <f t="shared" si="164"/>
        <v>2653.02</v>
      </c>
      <c r="BA36" s="168">
        <f t="shared" si="164"/>
        <v>2653.02</v>
      </c>
      <c r="BB36" s="168">
        <f t="shared" si="164"/>
        <v>2653.02</v>
      </c>
      <c r="BC36" s="168">
        <f t="shared" si="164"/>
        <v>2653.02</v>
      </c>
      <c r="BD36" s="168">
        <f t="shared" si="164"/>
        <v>2653.02</v>
      </c>
      <c r="BE36" s="168">
        <f t="shared" si="164"/>
        <v>2653.02</v>
      </c>
      <c r="BF36" s="168">
        <f t="shared" si="164"/>
        <v>2653.02</v>
      </c>
      <c r="BG36" s="168">
        <f t="shared" si="164"/>
        <v>2653.02</v>
      </c>
      <c r="BH36" s="168">
        <f t="shared" si="164"/>
        <v>2653.02</v>
      </c>
      <c r="BI36" s="168">
        <f t="shared" si="164"/>
        <v>2706.0803999999998</v>
      </c>
      <c r="BJ36" s="168">
        <f t="shared" si="164"/>
        <v>2706.0803999999998</v>
      </c>
      <c r="BK36" s="168">
        <f t="shared" si="164"/>
        <v>2706.0803999999998</v>
      </c>
      <c r="BL36" s="168">
        <f t="shared" si="164"/>
        <v>2706.0803999999998</v>
      </c>
      <c r="BM36" s="168">
        <f t="shared" si="165"/>
        <v>2706.0803999999998</v>
      </c>
      <c r="BN36" s="168">
        <f t="shared" si="166"/>
        <v>2706.0803999999998</v>
      </c>
      <c r="BO36" s="168">
        <f t="shared" si="167"/>
        <v>2706.0803999999998</v>
      </c>
      <c r="BP36" s="168">
        <f t="shared" si="168"/>
        <v>2706.0803999999998</v>
      </c>
      <c r="BQ36" s="168">
        <f t="shared" si="169"/>
        <v>2706.0803999999998</v>
      </c>
      <c r="BR36" s="168">
        <f t="shared" si="170"/>
        <v>2706.0803999999998</v>
      </c>
      <c r="BS36" s="168">
        <f t="shared" si="171"/>
        <v>2706.0803999999998</v>
      </c>
      <c r="BT36" s="168">
        <f t="shared" si="171"/>
        <v>2706.0803999999998</v>
      </c>
      <c r="BU36" s="168">
        <f t="shared" si="172"/>
        <v>2760.2020079999998</v>
      </c>
      <c r="BV36" s="168">
        <f t="shared" si="173"/>
        <v>2760.2020079999998</v>
      </c>
      <c r="BW36" s="168">
        <f t="shared" si="174"/>
        <v>2760.2020079999998</v>
      </c>
      <c r="BX36" s="168">
        <f t="shared" si="175"/>
        <v>2760.2020079999998</v>
      </c>
      <c r="BY36" s="168">
        <f t="shared" si="176"/>
        <v>2760.2020079999998</v>
      </c>
      <c r="BZ36" s="168">
        <f t="shared" si="177"/>
        <v>2760.2020079999998</v>
      </c>
      <c r="CA36" s="168">
        <f t="shared" si="178"/>
        <v>2760.2020079999998</v>
      </c>
      <c r="CB36" s="168">
        <f t="shared" si="179"/>
        <v>2760.2020079999998</v>
      </c>
      <c r="CC36" s="169">
        <f t="shared" si="179"/>
        <v>2760.2020079999998</v>
      </c>
    </row>
    <row r="37" spans="2:81" x14ac:dyDescent="0.2">
      <c r="B37" s="133" t="s">
        <v>42</v>
      </c>
      <c r="C37" s="144"/>
      <c r="D37" s="144"/>
      <c r="E37" s="167"/>
      <c r="F37" s="167"/>
      <c r="G37" s="167"/>
      <c r="H37" s="167"/>
      <c r="I37" s="167"/>
      <c r="J37" s="167"/>
      <c r="K37" s="167"/>
      <c r="L37" s="167"/>
      <c r="M37" s="167">
        <v>1000</v>
      </c>
      <c r="N37" s="167">
        <v>1000</v>
      </c>
      <c r="O37" s="167">
        <v>1000</v>
      </c>
      <c r="P37" s="167">
        <v>1000</v>
      </c>
      <c r="Q37" s="167">
        <v>1000</v>
      </c>
      <c r="R37" s="167">
        <v>1000</v>
      </c>
      <c r="S37" s="167">
        <v>1000</v>
      </c>
      <c r="T37" s="167">
        <v>1000</v>
      </c>
      <c r="U37" s="167">
        <v>1000</v>
      </c>
      <c r="V37" s="167">
        <v>1000</v>
      </c>
      <c r="W37" s="167">
        <v>1000</v>
      </c>
      <c r="X37" s="167">
        <v>1000</v>
      </c>
      <c r="Y37" s="168">
        <f t="shared" si="164"/>
        <v>1020</v>
      </c>
      <c r="Z37" s="168">
        <f t="shared" si="164"/>
        <v>1020</v>
      </c>
      <c r="AA37" s="168">
        <f t="shared" si="164"/>
        <v>1020</v>
      </c>
      <c r="AB37" s="168">
        <f t="shared" si="164"/>
        <v>1020</v>
      </c>
      <c r="AC37" s="168">
        <f t="shared" si="164"/>
        <v>1020</v>
      </c>
      <c r="AD37" s="168">
        <f t="shared" si="164"/>
        <v>1020</v>
      </c>
      <c r="AE37" s="168">
        <f t="shared" si="164"/>
        <v>1020</v>
      </c>
      <c r="AF37" s="168">
        <f t="shared" si="164"/>
        <v>1020</v>
      </c>
      <c r="AG37" s="168">
        <f t="shared" si="164"/>
        <v>1020</v>
      </c>
      <c r="AH37" s="168">
        <f t="shared" si="164"/>
        <v>1020</v>
      </c>
      <c r="AI37" s="168">
        <f t="shared" si="164"/>
        <v>1020</v>
      </c>
      <c r="AJ37" s="168">
        <f t="shared" si="164"/>
        <v>1020</v>
      </c>
      <c r="AK37" s="168">
        <f t="shared" si="164"/>
        <v>1040.4000000000001</v>
      </c>
      <c r="AL37" s="168">
        <f t="shared" si="164"/>
        <v>1040.4000000000001</v>
      </c>
      <c r="AM37" s="168">
        <f t="shared" si="164"/>
        <v>1040.4000000000001</v>
      </c>
      <c r="AN37" s="168">
        <f t="shared" si="164"/>
        <v>1040.4000000000001</v>
      </c>
      <c r="AO37" s="168">
        <f t="shared" si="164"/>
        <v>1040.4000000000001</v>
      </c>
      <c r="AP37" s="168">
        <f t="shared" si="164"/>
        <v>1040.4000000000001</v>
      </c>
      <c r="AQ37" s="168">
        <f t="shared" si="164"/>
        <v>1040.4000000000001</v>
      </c>
      <c r="AR37" s="168">
        <f t="shared" si="164"/>
        <v>1040.4000000000001</v>
      </c>
      <c r="AS37" s="168">
        <f t="shared" si="164"/>
        <v>1040.4000000000001</v>
      </c>
      <c r="AT37" s="168">
        <f t="shared" si="164"/>
        <v>1040.4000000000001</v>
      </c>
      <c r="AU37" s="168">
        <f t="shared" si="164"/>
        <v>1040.4000000000001</v>
      </c>
      <c r="AV37" s="168">
        <f t="shared" si="164"/>
        <v>1040.4000000000001</v>
      </c>
      <c r="AW37" s="168">
        <f t="shared" si="164"/>
        <v>1061.2080000000001</v>
      </c>
      <c r="AX37" s="168">
        <f t="shared" si="164"/>
        <v>1061.2080000000001</v>
      </c>
      <c r="AY37" s="168">
        <f t="shared" si="164"/>
        <v>1061.2080000000001</v>
      </c>
      <c r="AZ37" s="168">
        <f t="shared" si="164"/>
        <v>1061.2080000000001</v>
      </c>
      <c r="BA37" s="168">
        <f t="shared" si="164"/>
        <v>1061.2080000000001</v>
      </c>
      <c r="BB37" s="168">
        <f t="shared" si="164"/>
        <v>1061.2080000000001</v>
      </c>
      <c r="BC37" s="168">
        <f t="shared" si="164"/>
        <v>1061.2080000000001</v>
      </c>
      <c r="BD37" s="168">
        <f t="shared" si="164"/>
        <v>1061.2080000000001</v>
      </c>
      <c r="BE37" s="168">
        <f t="shared" si="164"/>
        <v>1061.2080000000001</v>
      </c>
      <c r="BF37" s="168">
        <f t="shared" si="164"/>
        <v>1061.2080000000001</v>
      </c>
      <c r="BG37" s="168">
        <f t="shared" si="164"/>
        <v>1061.2080000000001</v>
      </c>
      <c r="BH37" s="168">
        <f t="shared" si="164"/>
        <v>1061.2080000000001</v>
      </c>
      <c r="BI37" s="168">
        <f t="shared" si="164"/>
        <v>1082.4321600000001</v>
      </c>
      <c r="BJ37" s="168">
        <f t="shared" si="164"/>
        <v>1082.4321600000001</v>
      </c>
      <c r="BK37" s="168">
        <f t="shared" si="164"/>
        <v>1082.4321600000001</v>
      </c>
      <c r="BL37" s="168">
        <f t="shared" si="164"/>
        <v>1082.4321600000001</v>
      </c>
      <c r="BM37" s="168">
        <f t="shared" si="165"/>
        <v>1082.4321600000001</v>
      </c>
      <c r="BN37" s="168">
        <f t="shared" si="166"/>
        <v>1082.4321600000001</v>
      </c>
      <c r="BO37" s="168">
        <f t="shared" si="167"/>
        <v>1082.4321600000001</v>
      </c>
      <c r="BP37" s="168">
        <f t="shared" si="168"/>
        <v>1082.4321600000001</v>
      </c>
      <c r="BQ37" s="168">
        <f t="shared" si="169"/>
        <v>1082.4321600000001</v>
      </c>
      <c r="BR37" s="168">
        <f t="shared" si="170"/>
        <v>1082.4321600000001</v>
      </c>
      <c r="BS37" s="168">
        <f t="shared" si="171"/>
        <v>1082.4321600000001</v>
      </c>
      <c r="BT37" s="168">
        <f t="shared" si="171"/>
        <v>1082.4321600000001</v>
      </c>
      <c r="BU37" s="168">
        <f t="shared" si="172"/>
        <v>1104.0808032</v>
      </c>
      <c r="BV37" s="168">
        <f t="shared" si="173"/>
        <v>1104.0808032</v>
      </c>
      <c r="BW37" s="168">
        <f t="shared" si="174"/>
        <v>1104.0808032</v>
      </c>
      <c r="BX37" s="168">
        <f t="shared" si="175"/>
        <v>1104.0808032</v>
      </c>
      <c r="BY37" s="168">
        <f t="shared" si="176"/>
        <v>1104.0808032</v>
      </c>
      <c r="BZ37" s="168">
        <f t="shared" si="177"/>
        <v>1104.0808032</v>
      </c>
      <c r="CA37" s="168">
        <f t="shared" si="178"/>
        <v>1104.0808032</v>
      </c>
      <c r="CB37" s="168">
        <f t="shared" si="179"/>
        <v>1104.0808032</v>
      </c>
      <c r="CC37" s="169">
        <f t="shared" si="179"/>
        <v>1104.0808032</v>
      </c>
    </row>
    <row r="38" spans="2:81" x14ac:dyDescent="0.2">
      <c r="B38" s="133" t="s">
        <v>48</v>
      </c>
      <c r="C38" s="144"/>
      <c r="D38" s="144"/>
      <c r="E38" s="167"/>
      <c r="F38" s="167"/>
      <c r="G38" s="167"/>
      <c r="H38" s="167"/>
      <c r="I38" s="167"/>
      <c r="J38" s="167"/>
      <c r="K38" s="167"/>
      <c r="L38" s="167"/>
      <c r="M38" s="167">
        <v>250</v>
      </c>
      <c r="N38" s="167">
        <v>250</v>
      </c>
      <c r="O38" s="167">
        <v>250</v>
      </c>
      <c r="P38" s="167">
        <v>250</v>
      </c>
      <c r="Q38" s="167">
        <v>250</v>
      </c>
      <c r="R38" s="167">
        <v>250</v>
      </c>
      <c r="S38" s="167">
        <v>250</v>
      </c>
      <c r="T38" s="167">
        <v>250</v>
      </c>
      <c r="U38" s="167">
        <v>250</v>
      </c>
      <c r="V38" s="167">
        <v>250</v>
      </c>
      <c r="W38" s="167">
        <v>250</v>
      </c>
      <c r="X38" s="167">
        <v>250</v>
      </c>
      <c r="Y38" s="168">
        <f t="shared" si="164"/>
        <v>255</v>
      </c>
      <c r="Z38" s="168">
        <f t="shared" si="164"/>
        <v>255</v>
      </c>
      <c r="AA38" s="168">
        <f t="shared" si="164"/>
        <v>255</v>
      </c>
      <c r="AB38" s="168">
        <f t="shared" si="164"/>
        <v>255</v>
      </c>
      <c r="AC38" s="168">
        <f t="shared" si="164"/>
        <v>255</v>
      </c>
      <c r="AD38" s="168">
        <f t="shared" si="164"/>
        <v>255</v>
      </c>
      <c r="AE38" s="168">
        <f t="shared" si="164"/>
        <v>255</v>
      </c>
      <c r="AF38" s="168">
        <f t="shared" si="164"/>
        <v>255</v>
      </c>
      <c r="AG38" s="168">
        <f t="shared" si="164"/>
        <v>255</v>
      </c>
      <c r="AH38" s="168">
        <f t="shared" si="164"/>
        <v>255</v>
      </c>
      <c r="AI38" s="168">
        <f t="shared" si="164"/>
        <v>255</v>
      </c>
      <c r="AJ38" s="168">
        <f t="shared" si="164"/>
        <v>255</v>
      </c>
      <c r="AK38" s="168">
        <f t="shared" si="164"/>
        <v>260.10000000000002</v>
      </c>
      <c r="AL38" s="168">
        <f t="shared" si="164"/>
        <v>260.10000000000002</v>
      </c>
      <c r="AM38" s="168">
        <f t="shared" si="164"/>
        <v>260.10000000000002</v>
      </c>
      <c r="AN38" s="168">
        <f t="shared" si="164"/>
        <v>260.10000000000002</v>
      </c>
      <c r="AO38" s="168">
        <f t="shared" si="164"/>
        <v>260.10000000000002</v>
      </c>
      <c r="AP38" s="168">
        <f t="shared" si="164"/>
        <v>260.10000000000002</v>
      </c>
      <c r="AQ38" s="168">
        <f t="shared" si="164"/>
        <v>260.10000000000002</v>
      </c>
      <c r="AR38" s="168">
        <f t="shared" si="164"/>
        <v>260.10000000000002</v>
      </c>
      <c r="AS38" s="168">
        <f t="shared" si="164"/>
        <v>260.10000000000002</v>
      </c>
      <c r="AT38" s="168">
        <f t="shared" si="164"/>
        <v>260.10000000000002</v>
      </c>
      <c r="AU38" s="168">
        <f t="shared" si="164"/>
        <v>260.10000000000002</v>
      </c>
      <c r="AV38" s="168">
        <f t="shared" si="164"/>
        <v>260.10000000000002</v>
      </c>
      <c r="AW38" s="168">
        <f t="shared" si="164"/>
        <v>265.30200000000002</v>
      </c>
      <c r="AX38" s="168">
        <f t="shared" si="164"/>
        <v>265.30200000000002</v>
      </c>
      <c r="AY38" s="168">
        <f t="shared" si="164"/>
        <v>265.30200000000002</v>
      </c>
      <c r="AZ38" s="168">
        <f t="shared" si="164"/>
        <v>265.30200000000002</v>
      </c>
      <c r="BA38" s="168">
        <f t="shared" si="164"/>
        <v>265.30200000000002</v>
      </c>
      <c r="BB38" s="168">
        <f t="shared" si="164"/>
        <v>265.30200000000002</v>
      </c>
      <c r="BC38" s="168">
        <f t="shared" si="164"/>
        <v>265.30200000000002</v>
      </c>
      <c r="BD38" s="168">
        <f t="shared" si="164"/>
        <v>265.30200000000002</v>
      </c>
      <c r="BE38" s="168">
        <f t="shared" si="164"/>
        <v>265.30200000000002</v>
      </c>
      <c r="BF38" s="168">
        <f t="shared" si="164"/>
        <v>265.30200000000002</v>
      </c>
      <c r="BG38" s="168">
        <f t="shared" si="164"/>
        <v>265.30200000000002</v>
      </c>
      <c r="BH38" s="168">
        <f t="shared" si="164"/>
        <v>265.30200000000002</v>
      </c>
      <c r="BI38" s="168">
        <f t="shared" si="164"/>
        <v>270.60804000000002</v>
      </c>
      <c r="BJ38" s="168">
        <f t="shared" si="164"/>
        <v>270.60804000000002</v>
      </c>
      <c r="BK38" s="168">
        <f t="shared" si="164"/>
        <v>270.60804000000002</v>
      </c>
      <c r="BL38" s="168">
        <f t="shared" si="164"/>
        <v>270.60804000000002</v>
      </c>
      <c r="BM38" s="168">
        <f t="shared" si="165"/>
        <v>270.60804000000002</v>
      </c>
      <c r="BN38" s="168">
        <f t="shared" si="166"/>
        <v>270.60804000000002</v>
      </c>
      <c r="BO38" s="168">
        <f t="shared" si="167"/>
        <v>270.60804000000002</v>
      </c>
      <c r="BP38" s="168">
        <f t="shared" si="168"/>
        <v>270.60804000000002</v>
      </c>
      <c r="BQ38" s="168">
        <f t="shared" si="169"/>
        <v>270.60804000000002</v>
      </c>
      <c r="BR38" s="168">
        <f t="shared" si="170"/>
        <v>270.60804000000002</v>
      </c>
      <c r="BS38" s="168">
        <f t="shared" si="171"/>
        <v>270.60804000000002</v>
      </c>
      <c r="BT38" s="168">
        <f t="shared" si="171"/>
        <v>270.60804000000002</v>
      </c>
      <c r="BU38" s="168">
        <f t="shared" si="172"/>
        <v>276.0202008</v>
      </c>
      <c r="BV38" s="168">
        <f t="shared" si="173"/>
        <v>276.0202008</v>
      </c>
      <c r="BW38" s="168">
        <f t="shared" si="174"/>
        <v>276.0202008</v>
      </c>
      <c r="BX38" s="168">
        <f t="shared" si="175"/>
        <v>276.0202008</v>
      </c>
      <c r="BY38" s="168">
        <f t="shared" si="176"/>
        <v>276.0202008</v>
      </c>
      <c r="BZ38" s="168">
        <f t="shared" si="177"/>
        <v>276.0202008</v>
      </c>
      <c r="CA38" s="168">
        <f t="shared" si="178"/>
        <v>276.0202008</v>
      </c>
      <c r="CB38" s="168">
        <f t="shared" si="179"/>
        <v>276.0202008</v>
      </c>
      <c r="CC38" s="169">
        <f t="shared" si="179"/>
        <v>276.0202008</v>
      </c>
    </row>
    <row r="39" spans="2:81" x14ac:dyDescent="0.2">
      <c r="B39" s="133" t="s">
        <v>19</v>
      </c>
      <c r="C39" s="144"/>
      <c r="D39" s="144"/>
      <c r="E39" s="167"/>
      <c r="F39" s="167"/>
      <c r="G39" s="167"/>
      <c r="H39" s="167"/>
      <c r="I39" s="167"/>
      <c r="J39" s="167"/>
      <c r="K39" s="167"/>
      <c r="L39" s="167"/>
      <c r="M39" s="167">
        <v>100</v>
      </c>
      <c r="N39" s="167">
        <v>100</v>
      </c>
      <c r="O39" s="167">
        <v>100</v>
      </c>
      <c r="P39" s="167">
        <v>100</v>
      </c>
      <c r="Q39" s="167">
        <v>100</v>
      </c>
      <c r="R39" s="167">
        <v>100</v>
      </c>
      <c r="S39" s="167">
        <v>100</v>
      </c>
      <c r="T39" s="167">
        <v>100</v>
      </c>
      <c r="U39" s="167">
        <v>100</v>
      </c>
      <c r="V39" s="167">
        <v>100</v>
      </c>
      <c r="W39" s="167">
        <v>100</v>
      </c>
      <c r="X39" s="167">
        <v>100</v>
      </c>
      <c r="Y39" s="168">
        <f t="shared" si="164"/>
        <v>102</v>
      </c>
      <c r="Z39" s="168">
        <f t="shared" si="164"/>
        <v>102</v>
      </c>
      <c r="AA39" s="168">
        <f t="shared" si="164"/>
        <v>102</v>
      </c>
      <c r="AB39" s="168">
        <f t="shared" si="164"/>
        <v>102</v>
      </c>
      <c r="AC39" s="168">
        <f t="shared" si="164"/>
        <v>102</v>
      </c>
      <c r="AD39" s="168">
        <f t="shared" si="164"/>
        <v>102</v>
      </c>
      <c r="AE39" s="168">
        <f t="shared" si="164"/>
        <v>102</v>
      </c>
      <c r="AF39" s="168">
        <f t="shared" si="164"/>
        <v>102</v>
      </c>
      <c r="AG39" s="168">
        <f t="shared" si="164"/>
        <v>102</v>
      </c>
      <c r="AH39" s="168">
        <f t="shared" si="164"/>
        <v>102</v>
      </c>
      <c r="AI39" s="168">
        <f t="shared" si="164"/>
        <v>102</v>
      </c>
      <c r="AJ39" s="168">
        <f t="shared" si="164"/>
        <v>102</v>
      </c>
      <c r="AK39" s="168">
        <f t="shared" si="164"/>
        <v>104.04</v>
      </c>
      <c r="AL39" s="168">
        <f t="shared" ref="AL39:AL48" si="180">Z39*(1+$C$7)</f>
        <v>104.04</v>
      </c>
      <c r="AM39" s="168">
        <f t="shared" ref="AM39:AM48" si="181">AA39*(1+$C$7)</f>
        <v>104.04</v>
      </c>
      <c r="AN39" s="168">
        <f t="shared" ref="AN39:AN48" si="182">AB39*(1+$C$7)</f>
        <v>104.04</v>
      </c>
      <c r="AO39" s="168">
        <f t="shared" ref="AO39:AO48" si="183">AC39*(1+$C$7)</f>
        <v>104.04</v>
      </c>
      <c r="AP39" s="168">
        <f t="shared" ref="AP39:AP48" si="184">AD39*(1+$C$7)</f>
        <v>104.04</v>
      </c>
      <c r="AQ39" s="168">
        <f t="shared" ref="AQ39:AQ48" si="185">AE39*(1+$C$7)</f>
        <v>104.04</v>
      </c>
      <c r="AR39" s="168">
        <f t="shared" ref="AR39:AR48" si="186">AF39*(1+$C$7)</f>
        <v>104.04</v>
      </c>
      <c r="AS39" s="168">
        <f t="shared" ref="AS39:AS48" si="187">AG39*(1+$C$7)</f>
        <v>104.04</v>
      </c>
      <c r="AT39" s="168">
        <f t="shared" ref="AT39:AT48" si="188">AH39*(1+$C$7)</f>
        <v>104.04</v>
      </c>
      <c r="AU39" s="168">
        <f t="shared" ref="AU39:AU48" si="189">AI39*(1+$C$7)</f>
        <v>104.04</v>
      </c>
      <c r="AV39" s="168">
        <f t="shared" ref="AV39:AV48" si="190">AJ39*(1+$C$7)</f>
        <v>104.04</v>
      </c>
      <c r="AW39" s="168">
        <f t="shared" ref="AW39:AW48" si="191">AK39*(1+$C$7)</f>
        <v>106.1208</v>
      </c>
      <c r="AX39" s="168">
        <f t="shared" ref="AX39:AX48" si="192">AL39*(1+$C$7)</f>
        <v>106.1208</v>
      </c>
      <c r="AY39" s="168">
        <f t="shared" ref="AY39:AY48" si="193">AM39*(1+$C$7)</f>
        <v>106.1208</v>
      </c>
      <c r="AZ39" s="168">
        <f t="shared" ref="AZ39:AZ48" si="194">AN39*(1+$C$7)</f>
        <v>106.1208</v>
      </c>
      <c r="BA39" s="168">
        <f t="shared" ref="BA39:BA48" si="195">AO39*(1+$C$7)</f>
        <v>106.1208</v>
      </c>
      <c r="BB39" s="168">
        <f t="shared" ref="BB39:BB48" si="196">AP39*(1+$C$7)</f>
        <v>106.1208</v>
      </c>
      <c r="BC39" s="168">
        <f t="shared" ref="BC39:BC48" si="197">AQ39*(1+$C$7)</f>
        <v>106.1208</v>
      </c>
      <c r="BD39" s="168">
        <f t="shared" ref="BD39:BD48" si="198">AR39*(1+$C$7)</f>
        <v>106.1208</v>
      </c>
      <c r="BE39" s="168">
        <f t="shared" ref="BE39:BE48" si="199">AS39*(1+$C$7)</f>
        <v>106.1208</v>
      </c>
      <c r="BF39" s="168">
        <f t="shared" ref="BF39:BF48" si="200">AT39*(1+$C$7)</f>
        <v>106.1208</v>
      </c>
      <c r="BG39" s="168">
        <f t="shared" ref="BG39:BG48" si="201">AU39*(1+$C$7)</f>
        <v>106.1208</v>
      </c>
      <c r="BH39" s="168">
        <f t="shared" ref="BH39:BH48" si="202">AV39*(1+$C$7)</f>
        <v>106.1208</v>
      </c>
      <c r="BI39" s="168">
        <f t="shared" ref="BI39:BI48" si="203">AW39*(1+$C$7)</f>
        <v>108.243216</v>
      </c>
      <c r="BJ39" s="168">
        <f t="shared" ref="BJ39:BJ48" si="204">AX39*(1+$C$7)</f>
        <v>108.243216</v>
      </c>
      <c r="BK39" s="168">
        <f t="shared" ref="BK39:BK48" si="205">AY39*(1+$C$7)</f>
        <v>108.243216</v>
      </c>
      <c r="BL39" s="168">
        <f t="shared" ref="BL39:BL48" si="206">AZ39*(1+$C$7)</f>
        <v>108.243216</v>
      </c>
      <c r="BM39" s="168">
        <f t="shared" si="165"/>
        <v>108.243216</v>
      </c>
      <c r="BN39" s="168">
        <f t="shared" si="166"/>
        <v>108.243216</v>
      </c>
      <c r="BO39" s="168">
        <f t="shared" si="167"/>
        <v>108.243216</v>
      </c>
      <c r="BP39" s="168">
        <f t="shared" si="168"/>
        <v>108.243216</v>
      </c>
      <c r="BQ39" s="168">
        <f t="shared" si="169"/>
        <v>108.243216</v>
      </c>
      <c r="BR39" s="168">
        <f t="shared" si="170"/>
        <v>108.243216</v>
      </c>
      <c r="BS39" s="168">
        <f t="shared" si="171"/>
        <v>108.243216</v>
      </c>
      <c r="BT39" s="168">
        <f t="shared" si="171"/>
        <v>108.243216</v>
      </c>
      <c r="BU39" s="168">
        <f t="shared" si="172"/>
        <v>110.40808032000001</v>
      </c>
      <c r="BV39" s="168">
        <f t="shared" si="173"/>
        <v>110.40808032000001</v>
      </c>
      <c r="BW39" s="168">
        <f t="shared" si="174"/>
        <v>110.40808032000001</v>
      </c>
      <c r="BX39" s="168">
        <f t="shared" si="175"/>
        <v>110.40808032000001</v>
      </c>
      <c r="BY39" s="168">
        <f t="shared" si="176"/>
        <v>110.40808032000001</v>
      </c>
      <c r="BZ39" s="168">
        <f t="shared" si="177"/>
        <v>110.40808032000001</v>
      </c>
      <c r="CA39" s="168">
        <f t="shared" si="178"/>
        <v>110.40808032000001</v>
      </c>
      <c r="CB39" s="168">
        <f t="shared" si="179"/>
        <v>110.40808032000001</v>
      </c>
      <c r="CC39" s="169">
        <f t="shared" si="179"/>
        <v>110.40808032000001</v>
      </c>
    </row>
    <row r="40" spans="2:81" x14ac:dyDescent="0.2">
      <c r="B40" s="133" t="s">
        <v>20</v>
      </c>
      <c r="C40" s="144"/>
      <c r="D40" s="144"/>
      <c r="E40" s="167"/>
      <c r="F40" s="167"/>
      <c r="G40" s="167"/>
      <c r="H40" s="167"/>
      <c r="I40" s="167"/>
      <c r="J40" s="167"/>
      <c r="K40" s="167"/>
      <c r="L40" s="167"/>
      <c r="M40" s="167">
        <v>100</v>
      </c>
      <c r="N40" s="167">
        <v>100</v>
      </c>
      <c r="O40" s="167">
        <v>100</v>
      </c>
      <c r="P40" s="167">
        <v>100</v>
      </c>
      <c r="Q40" s="167">
        <v>100</v>
      </c>
      <c r="R40" s="167">
        <v>100</v>
      </c>
      <c r="S40" s="167">
        <v>100</v>
      </c>
      <c r="T40" s="167">
        <v>100</v>
      </c>
      <c r="U40" s="167">
        <v>100</v>
      </c>
      <c r="V40" s="167">
        <v>100</v>
      </c>
      <c r="W40" s="167">
        <v>100</v>
      </c>
      <c r="X40" s="167">
        <v>100</v>
      </c>
      <c r="Y40" s="168">
        <f t="shared" ref="Y40:Y48" si="207">M40*(1+$C$7)</f>
        <v>102</v>
      </c>
      <c r="Z40" s="168">
        <f t="shared" ref="Z40:Z48" si="208">N40*(1+$C$7)</f>
        <v>102</v>
      </c>
      <c r="AA40" s="168">
        <f t="shared" ref="AA40:AA48" si="209">O40*(1+$C$7)</f>
        <v>102</v>
      </c>
      <c r="AB40" s="168">
        <f t="shared" ref="AB40:AB48" si="210">P40*(1+$C$7)</f>
        <v>102</v>
      </c>
      <c r="AC40" s="168">
        <f t="shared" ref="AC40:AC48" si="211">Q40*(1+$C$7)</f>
        <v>102</v>
      </c>
      <c r="AD40" s="168">
        <f t="shared" ref="AD40:AD48" si="212">R40*(1+$C$7)</f>
        <v>102</v>
      </c>
      <c r="AE40" s="168">
        <f t="shared" ref="AE40:AE48" si="213">S40*(1+$C$7)</f>
        <v>102</v>
      </c>
      <c r="AF40" s="168">
        <f t="shared" ref="AF40:AF48" si="214">T40*(1+$C$7)</f>
        <v>102</v>
      </c>
      <c r="AG40" s="168">
        <f t="shared" ref="AG40:AG48" si="215">U40*(1+$C$7)</f>
        <v>102</v>
      </c>
      <c r="AH40" s="168">
        <f t="shared" ref="AH40:AH48" si="216">V40*(1+$C$7)</f>
        <v>102</v>
      </c>
      <c r="AI40" s="168">
        <f t="shared" ref="AI40:AI48" si="217">W40*(1+$C$7)</f>
        <v>102</v>
      </c>
      <c r="AJ40" s="168">
        <f t="shared" ref="AJ40:AJ48" si="218">X40*(1+$C$7)</f>
        <v>102</v>
      </c>
      <c r="AK40" s="168">
        <f t="shared" ref="AK40:AK48" si="219">Y40*(1+$C$7)</f>
        <v>104.04</v>
      </c>
      <c r="AL40" s="168">
        <f t="shared" si="180"/>
        <v>104.04</v>
      </c>
      <c r="AM40" s="168">
        <f t="shared" si="181"/>
        <v>104.04</v>
      </c>
      <c r="AN40" s="168">
        <f t="shared" si="182"/>
        <v>104.04</v>
      </c>
      <c r="AO40" s="168">
        <f t="shared" si="183"/>
        <v>104.04</v>
      </c>
      <c r="AP40" s="168">
        <f t="shared" si="184"/>
        <v>104.04</v>
      </c>
      <c r="AQ40" s="168">
        <f t="shared" si="185"/>
        <v>104.04</v>
      </c>
      <c r="AR40" s="168">
        <f t="shared" si="186"/>
        <v>104.04</v>
      </c>
      <c r="AS40" s="168">
        <f t="shared" si="187"/>
        <v>104.04</v>
      </c>
      <c r="AT40" s="168">
        <f t="shared" si="188"/>
        <v>104.04</v>
      </c>
      <c r="AU40" s="168">
        <f t="shared" si="189"/>
        <v>104.04</v>
      </c>
      <c r="AV40" s="168">
        <f t="shared" si="190"/>
        <v>104.04</v>
      </c>
      <c r="AW40" s="168">
        <f t="shared" si="191"/>
        <v>106.1208</v>
      </c>
      <c r="AX40" s="168">
        <f t="shared" si="192"/>
        <v>106.1208</v>
      </c>
      <c r="AY40" s="168">
        <f t="shared" si="193"/>
        <v>106.1208</v>
      </c>
      <c r="AZ40" s="168">
        <f t="shared" si="194"/>
        <v>106.1208</v>
      </c>
      <c r="BA40" s="168">
        <f t="shared" si="195"/>
        <v>106.1208</v>
      </c>
      <c r="BB40" s="168">
        <f t="shared" si="196"/>
        <v>106.1208</v>
      </c>
      <c r="BC40" s="168">
        <f t="shared" si="197"/>
        <v>106.1208</v>
      </c>
      <c r="BD40" s="168">
        <f t="shared" si="198"/>
        <v>106.1208</v>
      </c>
      <c r="BE40" s="168">
        <f t="shared" si="199"/>
        <v>106.1208</v>
      </c>
      <c r="BF40" s="168">
        <f t="shared" si="200"/>
        <v>106.1208</v>
      </c>
      <c r="BG40" s="168">
        <f t="shared" si="201"/>
        <v>106.1208</v>
      </c>
      <c r="BH40" s="168">
        <f t="shared" si="202"/>
        <v>106.1208</v>
      </c>
      <c r="BI40" s="168">
        <f t="shared" si="203"/>
        <v>108.243216</v>
      </c>
      <c r="BJ40" s="168">
        <f t="shared" si="204"/>
        <v>108.243216</v>
      </c>
      <c r="BK40" s="168">
        <f t="shared" si="205"/>
        <v>108.243216</v>
      </c>
      <c r="BL40" s="168">
        <f t="shared" si="206"/>
        <v>108.243216</v>
      </c>
      <c r="BM40" s="168">
        <f t="shared" si="165"/>
        <v>108.243216</v>
      </c>
      <c r="BN40" s="168">
        <f t="shared" si="166"/>
        <v>108.243216</v>
      </c>
      <c r="BO40" s="168">
        <f t="shared" si="167"/>
        <v>108.243216</v>
      </c>
      <c r="BP40" s="168">
        <f t="shared" si="168"/>
        <v>108.243216</v>
      </c>
      <c r="BQ40" s="168">
        <f t="shared" si="169"/>
        <v>108.243216</v>
      </c>
      <c r="BR40" s="168">
        <f t="shared" si="170"/>
        <v>108.243216</v>
      </c>
      <c r="BS40" s="168">
        <f t="shared" si="171"/>
        <v>108.243216</v>
      </c>
      <c r="BT40" s="168">
        <f t="shared" si="171"/>
        <v>108.243216</v>
      </c>
      <c r="BU40" s="168">
        <f t="shared" si="172"/>
        <v>110.40808032000001</v>
      </c>
      <c r="BV40" s="168">
        <f t="shared" si="173"/>
        <v>110.40808032000001</v>
      </c>
      <c r="BW40" s="168">
        <f t="shared" si="174"/>
        <v>110.40808032000001</v>
      </c>
      <c r="BX40" s="168">
        <f t="shared" si="175"/>
        <v>110.40808032000001</v>
      </c>
      <c r="BY40" s="168">
        <f t="shared" si="176"/>
        <v>110.40808032000001</v>
      </c>
      <c r="BZ40" s="168">
        <f t="shared" si="177"/>
        <v>110.40808032000001</v>
      </c>
      <c r="CA40" s="168">
        <f t="shared" si="178"/>
        <v>110.40808032000001</v>
      </c>
      <c r="CB40" s="168">
        <f t="shared" si="179"/>
        <v>110.40808032000001</v>
      </c>
      <c r="CC40" s="169">
        <f t="shared" si="179"/>
        <v>110.40808032000001</v>
      </c>
    </row>
    <row r="41" spans="2:81" x14ac:dyDescent="0.2">
      <c r="B41" s="133" t="s">
        <v>21</v>
      </c>
      <c r="C41" s="144"/>
      <c r="D41" s="144"/>
      <c r="E41" s="167"/>
      <c r="F41" s="167"/>
      <c r="G41" s="167"/>
      <c r="H41" s="167"/>
      <c r="I41" s="167"/>
      <c r="J41" s="167"/>
      <c r="K41" s="167"/>
      <c r="L41" s="167"/>
      <c r="M41" s="167">
        <v>500</v>
      </c>
      <c r="N41" s="167">
        <v>500</v>
      </c>
      <c r="O41" s="167">
        <v>500</v>
      </c>
      <c r="P41" s="167">
        <v>500</v>
      </c>
      <c r="Q41" s="167">
        <v>500</v>
      </c>
      <c r="R41" s="167">
        <v>500</v>
      </c>
      <c r="S41" s="167">
        <v>500</v>
      </c>
      <c r="T41" s="167">
        <v>500</v>
      </c>
      <c r="U41" s="167">
        <v>500</v>
      </c>
      <c r="V41" s="167">
        <v>500</v>
      </c>
      <c r="W41" s="167">
        <v>500</v>
      </c>
      <c r="X41" s="167">
        <v>500</v>
      </c>
      <c r="Y41" s="168">
        <f t="shared" si="207"/>
        <v>510</v>
      </c>
      <c r="Z41" s="168">
        <f t="shared" si="208"/>
        <v>510</v>
      </c>
      <c r="AA41" s="168">
        <f t="shared" si="209"/>
        <v>510</v>
      </c>
      <c r="AB41" s="168">
        <f t="shared" si="210"/>
        <v>510</v>
      </c>
      <c r="AC41" s="168">
        <f t="shared" si="211"/>
        <v>510</v>
      </c>
      <c r="AD41" s="168">
        <f t="shared" si="212"/>
        <v>510</v>
      </c>
      <c r="AE41" s="168">
        <f t="shared" si="213"/>
        <v>510</v>
      </c>
      <c r="AF41" s="168">
        <f t="shared" si="214"/>
        <v>510</v>
      </c>
      <c r="AG41" s="168">
        <f t="shared" si="215"/>
        <v>510</v>
      </c>
      <c r="AH41" s="168">
        <f t="shared" si="216"/>
        <v>510</v>
      </c>
      <c r="AI41" s="168">
        <f t="shared" si="217"/>
        <v>510</v>
      </c>
      <c r="AJ41" s="168">
        <f t="shared" si="218"/>
        <v>510</v>
      </c>
      <c r="AK41" s="168">
        <f t="shared" si="219"/>
        <v>520.20000000000005</v>
      </c>
      <c r="AL41" s="168">
        <f t="shared" si="180"/>
        <v>520.20000000000005</v>
      </c>
      <c r="AM41" s="168">
        <f t="shared" si="181"/>
        <v>520.20000000000005</v>
      </c>
      <c r="AN41" s="168">
        <f t="shared" si="182"/>
        <v>520.20000000000005</v>
      </c>
      <c r="AO41" s="168">
        <f t="shared" si="183"/>
        <v>520.20000000000005</v>
      </c>
      <c r="AP41" s="168">
        <f t="shared" si="184"/>
        <v>520.20000000000005</v>
      </c>
      <c r="AQ41" s="168">
        <f t="shared" si="185"/>
        <v>520.20000000000005</v>
      </c>
      <c r="AR41" s="168">
        <f t="shared" si="186"/>
        <v>520.20000000000005</v>
      </c>
      <c r="AS41" s="168">
        <f t="shared" si="187"/>
        <v>520.20000000000005</v>
      </c>
      <c r="AT41" s="168">
        <f t="shared" si="188"/>
        <v>520.20000000000005</v>
      </c>
      <c r="AU41" s="168">
        <f t="shared" si="189"/>
        <v>520.20000000000005</v>
      </c>
      <c r="AV41" s="168">
        <f t="shared" si="190"/>
        <v>520.20000000000005</v>
      </c>
      <c r="AW41" s="168">
        <f t="shared" si="191"/>
        <v>530.60400000000004</v>
      </c>
      <c r="AX41" s="168">
        <f t="shared" si="192"/>
        <v>530.60400000000004</v>
      </c>
      <c r="AY41" s="168">
        <f t="shared" si="193"/>
        <v>530.60400000000004</v>
      </c>
      <c r="AZ41" s="168">
        <f t="shared" si="194"/>
        <v>530.60400000000004</v>
      </c>
      <c r="BA41" s="168">
        <f t="shared" si="195"/>
        <v>530.60400000000004</v>
      </c>
      <c r="BB41" s="168">
        <f t="shared" si="196"/>
        <v>530.60400000000004</v>
      </c>
      <c r="BC41" s="168">
        <f t="shared" si="197"/>
        <v>530.60400000000004</v>
      </c>
      <c r="BD41" s="168">
        <f t="shared" si="198"/>
        <v>530.60400000000004</v>
      </c>
      <c r="BE41" s="168">
        <f t="shared" si="199"/>
        <v>530.60400000000004</v>
      </c>
      <c r="BF41" s="168">
        <f t="shared" si="200"/>
        <v>530.60400000000004</v>
      </c>
      <c r="BG41" s="168">
        <f t="shared" si="201"/>
        <v>530.60400000000004</v>
      </c>
      <c r="BH41" s="168">
        <f t="shared" si="202"/>
        <v>530.60400000000004</v>
      </c>
      <c r="BI41" s="168">
        <f t="shared" si="203"/>
        <v>541.21608000000003</v>
      </c>
      <c r="BJ41" s="168">
        <f t="shared" si="204"/>
        <v>541.21608000000003</v>
      </c>
      <c r="BK41" s="168">
        <f t="shared" si="205"/>
        <v>541.21608000000003</v>
      </c>
      <c r="BL41" s="168">
        <f t="shared" si="206"/>
        <v>541.21608000000003</v>
      </c>
      <c r="BM41" s="168">
        <f t="shared" si="165"/>
        <v>541.21608000000003</v>
      </c>
      <c r="BN41" s="168">
        <f t="shared" si="166"/>
        <v>541.21608000000003</v>
      </c>
      <c r="BO41" s="168">
        <f t="shared" si="167"/>
        <v>541.21608000000003</v>
      </c>
      <c r="BP41" s="168">
        <f t="shared" si="168"/>
        <v>541.21608000000003</v>
      </c>
      <c r="BQ41" s="168">
        <f t="shared" si="169"/>
        <v>541.21608000000003</v>
      </c>
      <c r="BR41" s="168">
        <f t="shared" si="170"/>
        <v>541.21608000000003</v>
      </c>
      <c r="BS41" s="168">
        <f t="shared" si="171"/>
        <v>541.21608000000003</v>
      </c>
      <c r="BT41" s="168">
        <f t="shared" si="171"/>
        <v>541.21608000000003</v>
      </c>
      <c r="BU41" s="168">
        <f t="shared" si="172"/>
        <v>552.0404016</v>
      </c>
      <c r="BV41" s="168">
        <f t="shared" si="173"/>
        <v>552.0404016</v>
      </c>
      <c r="BW41" s="168">
        <f t="shared" si="174"/>
        <v>552.0404016</v>
      </c>
      <c r="BX41" s="168">
        <f t="shared" si="175"/>
        <v>552.0404016</v>
      </c>
      <c r="BY41" s="168">
        <f t="shared" si="176"/>
        <v>552.0404016</v>
      </c>
      <c r="BZ41" s="168">
        <f t="shared" si="177"/>
        <v>552.0404016</v>
      </c>
      <c r="CA41" s="168">
        <f t="shared" si="178"/>
        <v>552.0404016</v>
      </c>
      <c r="CB41" s="168">
        <f t="shared" si="179"/>
        <v>552.0404016</v>
      </c>
      <c r="CC41" s="169">
        <f t="shared" si="179"/>
        <v>552.0404016</v>
      </c>
    </row>
    <row r="42" spans="2:81" x14ac:dyDescent="0.2">
      <c r="B42" s="133" t="s">
        <v>22</v>
      </c>
      <c r="C42" s="144"/>
      <c r="D42" s="144"/>
      <c r="E42" s="167"/>
      <c r="F42" s="167"/>
      <c r="G42" s="167"/>
      <c r="H42" s="167"/>
      <c r="I42" s="167"/>
      <c r="J42" s="167"/>
      <c r="K42" s="167"/>
      <c r="L42" s="167"/>
      <c r="M42" s="167">
        <v>750</v>
      </c>
      <c r="N42" s="167">
        <v>750</v>
      </c>
      <c r="O42" s="167">
        <v>750</v>
      </c>
      <c r="P42" s="167">
        <v>750</v>
      </c>
      <c r="Q42" s="167">
        <v>750</v>
      </c>
      <c r="R42" s="167">
        <v>750</v>
      </c>
      <c r="S42" s="167">
        <v>750</v>
      </c>
      <c r="T42" s="167">
        <v>750</v>
      </c>
      <c r="U42" s="167">
        <v>750</v>
      </c>
      <c r="V42" s="167">
        <v>750</v>
      </c>
      <c r="W42" s="167">
        <v>750</v>
      </c>
      <c r="X42" s="167">
        <v>750</v>
      </c>
      <c r="Y42" s="168">
        <f t="shared" si="207"/>
        <v>765</v>
      </c>
      <c r="Z42" s="168">
        <f t="shared" si="208"/>
        <v>765</v>
      </c>
      <c r="AA42" s="168">
        <f t="shared" si="209"/>
        <v>765</v>
      </c>
      <c r="AB42" s="168">
        <f t="shared" si="210"/>
        <v>765</v>
      </c>
      <c r="AC42" s="168">
        <f t="shared" si="211"/>
        <v>765</v>
      </c>
      <c r="AD42" s="168">
        <f t="shared" si="212"/>
        <v>765</v>
      </c>
      <c r="AE42" s="168">
        <f t="shared" si="213"/>
        <v>765</v>
      </c>
      <c r="AF42" s="168">
        <f t="shared" si="214"/>
        <v>765</v>
      </c>
      <c r="AG42" s="168">
        <f t="shared" si="215"/>
        <v>765</v>
      </c>
      <c r="AH42" s="168">
        <f t="shared" si="216"/>
        <v>765</v>
      </c>
      <c r="AI42" s="168">
        <f t="shared" si="217"/>
        <v>765</v>
      </c>
      <c r="AJ42" s="168">
        <f t="shared" si="218"/>
        <v>765</v>
      </c>
      <c r="AK42" s="168">
        <f t="shared" si="219"/>
        <v>780.30000000000007</v>
      </c>
      <c r="AL42" s="168">
        <f t="shared" si="180"/>
        <v>780.30000000000007</v>
      </c>
      <c r="AM42" s="168">
        <f t="shared" si="181"/>
        <v>780.30000000000007</v>
      </c>
      <c r="AN42" s="168">
        <f t="shared" si="182"/>
        <v>780.30000000000007</v>
      </c>
      <c r="AO42" s="168">
        <f t="shared" si="183"/>
        <v>780.30000000000007</v>
      </c>
      <c r="AP42" s="168">
        <f t="shared" si="184"/>
        <v>780.30000000000007</v>
      </c>
      <c r="AQ42" s="168">
        <f t="shared" si="185"/>
        <v>780.30000000000007</v>
      </c>
      <c r="AR42" s="168">
        <f t="shared" si="186"/>
        <v>780.30000000000007</v>
      </c>
      <c r="AS42" s="168">
        <f t="shared" si="187"/>
        <v>780.30000000000007</v>
      </c>
      <c r="AT42" s="168">
        <f t="shared" si="188"/>
        <v>780.30000000000007</v>
      </c>
      <c r="AU42" s="168">
        <f t="shared" si="189"/>
        <v>780.30000000000007</v>
      </c>
      <c r="AV42" s="168">
        <f t="shared" si="190"/>
        <v>780.30000000000007</v>
      </c>
      <c r="AW42" s="168">
        <f t="shared" si="191"/>
        <v>795.90600000000006</v>
      </c>
      <c r="AX42" s="168">
        <f t="shared" si="192"/>
        <v>795.90600000000006</v>
      </c>
      <c r="AY42" s="168">
        <f t="shared" si="193"/>
        <v>795.90600000000006</v>
      </c>
      <c r="AZ42" s="168">
        <f t="shared" si="194"/>
        <v>795.90600000000006</v>
      </c>
      <c r="BA42" s="168">
        <f t="shared" si="195"/>
        <v>795.90600000000006</v>
      </c>
      <c r="BB42" s="168">
        <f t="shared" si="196"/>
        <v>795.90600000000006</v>
      </c>
      <c r="BC42" s="168">
        <f t="shared" si="197"/>
        <v>795.90600000000006</v>
      </c>
      <c r="BD42" s="168">
        <f t="shared" si="198"/>
        <v>795.90600000000006</v>
      </c>
      <c r="BE42" s="168">
        <f t="shared" si="199"/>
        <v>795.90600000000006</v>
      </c>
      <c r="BF42" s="168">
        <f t="shared" si="200"/>
        <v>795.90600000000006</v>
      </c>
      <c r="BG42" s="168">
        <f t="shared" si="201"/>
        <v>795.90600000000006</v>
      </c>
      <c r="BH42" s="168">
        <f t="shared" si="202"/>
        <v>795.90600000000006</v>
      </c>
      <c r="BI42" s="168">
        <f t="shared" si="203"/>
        <v>811.82412000000011</v>
      </c>
      <c r="BJ42" s="168">
        <f t="shared" si="204"/>
        <v>811.82412000000011</v>
      </c>
      <c r="BK42" s="168">
        <f t="shared" si="205"/>
        <v>811.82412000000011</v>
      </c>
      <c r="BL42" s="168">
        <f t="shared" si="206"/>
        <v>811.82412000000011</v>
      </c>
      <c r="BM42" s="168">
        <f t="shared" si="165"/>
        <v>811.82412000000011</v>
      </c>
      <c r="BN42" s="168">
        <f t="shared" si="166"/>
        <v>811.82412000000011</v>
      </c>
      <c r="BO42" s="168">
        <f t="shared" si="167"/>
        <v>811.82412000000011</v>
      </c>
      <c r="BP42" s="168">
        <f t="shared" si="168"/>
        <v>811.82412000000011</v>
      </c>
      <c r="BQ42" s="168">
        <f t="shared" si="169"/>
        <v>811.82412000000011</v>
      </c>
      <c r="BR42" s="168">
        <f t="shared" si="170"/>
        <v>811.82412000000011</v>
      </c>
      <c r="BS42" s="168">
        <f t="shared" si="171"/>
        <v>811.82412000000011</v>
      </c>
      <c r="BT42" s="168">
        <f t="shared" si="171"/>
        <v>811.82412000000011</v>
      </c>
      <c r="BU42" s="168">
        <f t="shared" si="172"/>
        <v>828.06060240000011</v>
      </c>
      <c r="BV42" s="168">
        <f t="shared" si="173"/>
        <v>828.06060240000011</v>
      </c>
      <c r="BW42" s="168">
        <f t="shared" si="174"/>
        <v>828.06060240000011</v>
      </c>
      <c r="BX42" s="168">
        <f t="shared" si="175"/>
        <v>828.06060240000011</v>
      </c>
      <c r="BY42" s="168">
        <f t="shared" si="176"/>
        <v>828.06060240000011</v>
      </c>
      <c r="BZ42" s="168">
        <f t="shared" si="177"/>
        <v>828.06060240000011</v>
      </c>
      <c r="CA42" s="168">
        <f t="shared" si="178"/>
        <v>828.06060240000011</v>
      </c>
      <c r="CB42" s="168">
        <f t="shared" si="179"/>
        <v>828.06060240000011</v>
      </c>
      <c r="CC42" s="169">
        <f t="shared" si="179"/>
        <v>828.06060240000011</v>
      </c>
    </row>
    <row r="43" spans="2:81" x14ac:dyDescent="0.2">
      <c r="B43" s="133" t="s">
        <v>23</v>
      </c>
      <c r="C43" s="144"/>
      <c r="D43" s="144"/>
      <c r="E43" s="167"/>
      <c r="F43" s="167"/>
      <c r="G43" s="167"/>
      <c r="H43" s="167"/>
      <c r="I43" s="167"/>
      <c r="J43" s="167"/>
      <c r="K43" s="167"/>
      <c r="L43" s="167"/>
      <c r="M43" s="167">
        <v>150</v>
      </c>
      <c r="N43" s="167">
        <v>150</v>
      </c>
      <c r="O43" s="167">
        <v>150</v>
      </c>
      <c r="P43" s="167">
        <v>150</v>
      </c>
      <c r="Q43" s="167">
        <v>150</v>
      </c>
      <c r="R43" s="167">
        <v>150</v>
      </c>
      <c r="S43" s="167">
        <v>150</v>
      </c>
      <c r="T43" s="167">
        <v>150</v>
      </c>
      <c r="U43" s="167">
        <v>150</v>
      </c>
      <c r="V43" s="167">
        <v>150</v>
      </c>
      <c r="W43" s="167">
        <v>150</v>
      </c>
      <c r="X43" s="167">
        <v>150</v>
      </c>
      <c r="Y43" s="168">
        <f t="shared" si="207"/>
        <v>153</v>
      </c>
      <c r="Z43" s="168">
        <f t="shared" si="208"/>
        <v>153</v>
      </c>
      <c r="AA43" s="168">
        <f t="shared" si="209"/>
        <v>153</v>
      </c>
      <c r="AB43" s="168">
        <f t="shared" si="210"/>
        <v>153</v>
      </c>
      <c r="AC43" s="168">
        <f t="shared" si="211"/>
        <v>153</v>
      </c>
      <c r="AD43" s="168">
        <f t="shared" si="212"/>
        <v>153</v>
      </c>
      <c r="AE43" s="168">
        <f t="shared" si="213"/>
        <v>153</v>
      </c>
      <c r="AF43" s="168">
        <f t="shared" si="214"/>
        <v>153</v>
      </c>
      <c r="AG43" s="168">
        <f t="shared" si="215"/>
        <v>153</v>
      </c>
      <c r="AH43" s="168">
        <f t="shared" si="216"/>
        <v>153</v>
      </c>
      <c r="AI43" s="168">
        <f t="shared" si="217"/>
        <v>153</v>
      </c>
      <c r="AJ43" s="168">
        <f t="shared" si="218"/>
        <v>153</v>
      </c>
      <c r="AK43" s="168">
        <f t="shared" si="219"/>
        <v>156.06</v>
      </c>
      <c r="AL43" s="168">
        <f t="shared" si="180"/>
        <v>156.06</v>
      </c>
      <c r="AM43" s="168">
        <f t="shared" si="181"/>
        <v>156.06</v>
      </c>
      <c r="AN43" s="168">
        <f t="shared" si="182"/>
        <v>156.06</v>
      </c>
      <c r="AO43" s="168">
        <f t="shared" si="183"/>
        <v>156.06</v>
      </c>
      <c r="AP43" s="168">
        <f t="shared" si="184"/>
        <v>156.06</v>
      </c>
      <c r="AQ43" s="168">
        <f t="shared" si="185"/>
        <v>156.06</v>
      </c>
      <c r="AR43" s="168">
        <f t="shared" si="186"/>
        <v>156.06</v>
      </c>
      <c r="AS43" s="168">
        <f t="shared" si="187"/>
        <v>156.06</v>
      </c>
      <c r="AT43" s="168">
        <f t="shared" si="188"/>
        <v>156.06</v>
      </c>
      <c r="AU43" s="168">
        <f t="shared" si="189"/>
        <v>156.06</v>
      </c>
      <c r="AV43" s="168">
        <f t="shared" si="190"/>
        <v>156.06</v>
      </c>
      <c r="AW43" s="168">
        <f t="shared" si="191"/>
        <v>159.18120000000002</v>
      </c>
      <c r="AX43" s="168">
        <f t="shared" si="192"/>
        <v>159.18120000000002</v>
      </c>
      <c r="AY43" s="168">
        <f t="shared" si="193"/>
        <v>159.18120000000002</v>
      </c>
      <c r="AZ43" s="168">
        <f t="shared" si="194"/>
        <v>159.18120000000002</v>
      </c>
      <c r="BA43" s="168">
        <f t="shared" si="195"/>
        <v>159.18120000000002</v>
      </c>
      <c r="BB43" s="168">
        <f t="shared" si="196"/>
        <v>159.18120000000002</v>
      </c>
      <c r="BC43" s="168">
        <f t="shared" si="197"/>
        <v>159.18120000000002</v>
      </c>
      <c r="BD43" s="168">
        <f t="shared" si="198"/>
        <v>159.18120000000002</v>
      </c>
      <c r="BE43" s="168">
        <f t="shared" si="199"/>
        <v>159.18120000000002</v>
      </c>
      <c r="BF43" s="168">
        <f t="shared" si="200"/>
        <v>159.18120000000002</v>
      </c>
      <c r="BG43" s="168">
        <f t="shared" si="201"/>
        <v>159.18120000000002</v>
      </c>
      <c r="BH43" s="168">
        <f t="shared" si="202"/>
        <v>159.18120000000002</v>
      </c>
      <c r="BI43" s="168">
        <f t="shared" si="203"/>
        <v>162.36482400000003</v>
      </c>
      <c r="BJ43" s="168">
        <f t="shared" si="204"/>
        <v>162.36482400000003</v>
      </c>
      <c r="BK43" s="168">
        <f t="shared" si="205"/>
        <v>162.36482400000003</v>
      </c>
      <c r="BL43" s="168">
        <f t="shared" si="206"/>
        <v>162.36482400000003</v>
      </c>
      <c r="BM43" s="168">
        <f t="shared" si="165"/>
        <v>162.36482400000003</v>
      </c>
      <c r="BN43" s="168">
        <f t="shared" si="166"/>
        <v>162.36482400000003</v>
      </c>
      <c r="BO43" s="168">
        <f t="shared" si="167"/>
        <v>162.36482400000003</v>
      </c>
      <c r="BP43" s="168">
        <f t="shared" si="168"/>
        <v>162.36482400000003</v>
      </c>
      <c r="BQ43" s="168">
        <f t="shared" si="169"/>
        <v>162.36482400000003</v>
      </c>
      <c r="BR43" s="168">
        <f t="shared" si="170"/>
        <v>162.36482400000003</v>
      </c>
      <c r="BS43" s="168">
        <f t="shared" si="171"/>
        <v>162.36482400000003</v>
      </c>
      <c r="BT43" s="168">
        <f t="shared" si="171"/>
        <v>162.36482400000003</v>
      </c>
      <c r="BU43" s="168">
        <f t="shared" si="172"/>
        <v>165.61212048000004</v>
      </c>
      <c r="BV43" s="168">
        <f t="shared" si="173"/>
        <v>165.61212048000004</v>
      </c>
      <c r="BW43" s="168">
        <f t="shared" si="174"/>
        <v>165.61212048000004</v>
      </c>
      <c r="BX43" s="168">
        <f t="shared" si="175"/>
        <v>165.61212048000004</v>
      </c>
      <c r="BY43" s="168">
        <f t="shared" si="176"/>
        <v>165.61212048000004</v>
      </c>
      <c r="BZ43" s="168">
        <f t="shared" si="177"/>
        <v>165.61212048000004</v>
      </c>
      <c r="CA43" s="168">
        <f t="shared" si="178"/>
        <v>165.61212048000004</v>
      </c>
      <c r="CB43" s="168">
        <f t="shared" si="179"/>
        <v>165.61212048000004</v>
      </c>
      <c r="CC43" s="169">
        <f t="shared" si="179"/>
        <v>165.61212048000004</v>
      </c>
    </row>
    <row r="44" spans="2:81" x14ac:dyDescent="0.2">
      <c r="B44" s="133" t="s">
        <v>24</v>
      </c>
      <c r="C44" s="77" t="s">
        <v>160</v>
      </c>
      <c r="D44" s="144"/>
      <c r="E44" s="167">
        <v>4000</v>
      </c>
      <c r="F44" s="167">
        <v>4000</v>
      </c>
      <c r="G44" s="167">
        <v>4000</v>
      </c>
      <c r="H44" s="167">
        <v>4000</v>
      </c>
      <c r="I44" s="167">
        <v>4000</v>
      </c>
      <c r="J44" s="167">
        <v>4000</v>
      </c>
      <c r="K44" s="167">
        <v>4000</v>
      </c>
      <c r="L44" s="167">
        <v>4000</v>
      </c>
      <c r="M44" s="167">
        <v>4000</v>
      </c>
      <c r="N44" s="167">
        <v>4000</v>
      </c>
      <c r="O44" s="167">
        <v>4000</v>
      </c>
      <c r="P44" s="167">
        <v>4000</v>
      </c>
      <c r="Q44" s="167">
        <v>4000</v>
      </c>
      <c r="R44" s="167">
        <v>4000</v>
      </c>
      <c r="S44" s="167">
        <v>4000</v>
      </c>
      <c r="T44" s="167">
        <v>4000</v>
      </c>
      <c r="U44" s="167">
        <v>4000</v>
      </c>
      <c r="V44" s="167">
        <v>4000</v>
      </c>
      <c r="W44" s="167">
        <v>4000</v>
      </c>
      <c r="X44" s="167">
        <v>4000</v>
      </c>
      <c r="Y44" s="168">
        <f t="shared" si="207"/>
        <v>4080</v>
      </c>
      <c r="Z44" s="168">
        <f t="shared" si="208"/>
        <v>4080</v>
      </c>
      <c r="AA44" s="168">
        <f t="shared" si="209"/>
        <v>4080</v>
      </c>
      <c r="AB44" s="168">
        <f t="shared" si="210"/>
        <v>4080</v>
      </c>
      <c r="AC44" s="168">
        <f t="shared" si="211"/>
        <v>4080</v>
      </c>
      <c r="AD44" s="168">
        <f t="shared" si="212"/>
        <v>4080</v>
      </c>
      <c r="AE44" s="168">
        <f t="shared" si="213"/>
        <v>4080</v>
      </c>
      <c r="AF44" s="168">
        <f t="shared" si="214"/>
        <v>4080</v>
      </c>
      <c r="AG44" s="168">
        <f t="shared" si="215"/>
        <v>4080</v>
      </c>
      <c r="AH44" s="168">
        <f t="shared" si="216"/>
        <v>4080</v>
      </c>
      <c r="AI44" s="168">
        <f t="shared" si="217"/>
        <v>4080</v>
      </c>
      <c r="AJ44" s="168">
        <f t="shared" si="218"/>
        <v>4080</v>
      </c>
      <c r="AK44" s="168">
        <f t="shared" si="219"/>
        <v>4161.6000000000004</v>
      </c>
      <c r="AL44" s="168">
        <f t="shared" si="180"/>
        <v>4161.6000000000004</v>
      </c>
      <c r="AM44" s="168">
        <f t="shared" si="181"/>
        <v>4161.6000000000004</v>
      </c>
      <c r="AN44" s="168">
        <f t="shared" si="182"/>
        <v>4161.6000000000004</v>
      </c>
      <c r="AO44" s="168">
        <f t="shared" si="183"/>
        <v>4161.6000000000004</v>
      </c>
      <c r="AP44" s="168">
        <f t="shared" si="184"/>
        <v>4161.6000000000004</v>
      </c>
      <c r="AQ44" s="168">
        <f t="shared" si="185"/>
        <v>4161.6000000000004</v>
      </c>
      <c r="AR44" s="168">
        <f t="shared" si="186"/>
        <v>4161.6000000000004</v>
      </c>
      <c r="AS44" s="168">
        <f t="shared" si="187"/>
        <v>4161.6000000000004</v>
      </c>
      <c r="AT44" s="168">
        <f t="shared" si="188"/>
        <v>4161.6000000000004</v>
      </c>
      <c r="AU44" s="168">
        <f t="shared" si="189"/>
        <v>4161.6000000000004</v>
      </c>
      <c r="AV44" s="168">
        <f t="shared" si="190"/>
        <v>4161.6000000000004</v>
      </c>
      <c r="AW44" s="168">
        <f t="shared" si="191"/>
        <v>4244.8320000000003</v>
      </c>
      <c r="AX44" s="168">
        <f t="shared" si="192"/>
        <v>4244.8320000000003</v>
      </c>
      <c r="AY44" s="168">
        <f t="shared" si="193"/>
        <v>4244.8320000000003</v>
      </c>
      <c r="AZ44" s="168">
        <f t="shared" si="194"/>
        <v>4244.8320000000003</v>
      </c>
      <c r="BA44" s="168">
        <f t="shared" si="195"/>
        <v>4244.8320000000003</v>
      </c>
      <c r="BB44" s="168">
        <f t="shared" si="196"/>
        <v>4244.8320000000003</v>
      </c>
      <c r="BC44" s="168">
        <f t="shared" si="197"/>
        <v>4244.8320000000003</v>
      </c>
      <c r="BD44" s="168">
        <f t="shared" si="198"/>
        <v>4244.8320000000003</v>
      </c>
      <c r="BE44" s="168">
        <f t="shared" si="199"/>
        <v>4244.8320000000003</v>
      </c>
      <c r="BF44" s="168">
        <f t="shared" si="200"/>
        <v>4244.8320000000003</v>
      </c>
      <c r="BG44" s="168">
        <f t="shared" si="201"/>
        <v>4244.8320000000003</v>
      </c>
      <c r="BH44" s="168">
        <f t="shared" si="202"/>
        <v>4244.8320000000003</v>
      </c>
      <c r="BI44" s="168">
        <f t="shared" si="203"/>
        <v>4329.7286400000003</v>
      </c>
      <c r="BJ44" s="168">
        <f t="shared" si="204"/>
        <v>4329.7286400000003</v>
      </c>
      <c r="BK44" s="168">
        <f t="shared" si="205"/>
        <v>4329.7286400000003</v>
      </c>
      <c r="BL44" s="168">
        <f t="shared" si="206"/>
        <v>4329.7286400000003</v>
      </c>
      <c r="BM44" s="168">
        <f t="shared" si="165"/>
        <v>4329.7286400000003</v>
      </c>
      <c r="BN44" s="168">
        <f t="shared" si="166"/>
        <v>4329.7286400000003</v>
      </c>
      <c r="BO44" s="168">
        <f t="shared" si="167"/>
        <v>4329.7286400000003</v>
      </c>
      <c r="BP44" s="168">
        <f t="shared" si="168"/>
        <v>4329.7286400000003</v>
      </c>
      <c r="BQ44" s="168">
        <f t="shared" si="169"/>
        <v>4329.7286400000003</v>
      </c>
      <c r="BR44" s="168">
        <f t="shared" si="170"/>
        <v>4329.7286400000003</v>
      </c>
      <c r="BS44" s="168">
        <f t="shared" si="171"/>
        <v>4329.7286400000003</v>
      </c>
      <c r="BT44" s="168">
        <f t="shared" si="171"/>
        <v>4329.7286400000003</v>
      </c>
      <c r="BU44" s="168">
        <f t="shared" si="172"/>
        <v>4416.3232128</v>
      </c>
      <c r="BV44" s="168">
        <f t="shared" si="173"/>
        <v>4416.3232128</v>
      </c>
      <c r="BW44" s="168">
        <f t="shared" si="174"/>
        <v>4416.3232128</v>
      </c>
      <c r="BX44" s="168">
        <f t="shared" si="175"/>
        <v>4416.3232128</v>
      </c>
      <c r="BY44" s="168">
        <f t="shared" si="176"/>
        <v>4416.3232128</v>
      </c>
      <c r="BZ44" s="168">
        <f t="shared" si="177"/>
        <v>4416.3232128</v>
      </c>
      <c r="CA44" s="168">
        <f t="shared" si="178"/>
        <v>4416.3232128</v>
      </c>
      <c r="CB44" s="168">
        <f t="shared" si="179"/>
        <v>4416.3232128</v>
      </c>
      <c r="CC44" s="169">
        <f t="shared" si="179"/>
        <v>4416.3232128</v>
      </c>
    </row>
    <row r="45" spans="2:81" x14ac:dyDescent="0.2">
      <c r="B45" s="133" t="s">
        <v>46</v>
      </c>
      <c r="C45" s="144"/>
      <c r="D45" s="144"/>
      <c r="E45" s="167"/>
      <c r="F45" s="167"/>
      <c r="G45" s="167"/>
      <c r="H45" s="167"/>
      <c r="I45" s="167"/>
      <c r="J45" s="167"/>
      <c r="K45" s="167"/>
      <c r="L45" s="167"/>
      <c r="M45" s="167">
        <v>30000</v>
      </c>
      <c r="N45" s="167">
        <v>0</v>
      </c>
      <c r="O45" s="167">
        <v>0</v>
      </c>
      <c r="P45" s="167">
        <v>0</v>
      </c>
      <c r="Q45" s="167">
        <v>0</v>
      </c>
      <c r="R45" s="167">
        <v>0</v>
      </c>
      <c r="S45" s="167">
        <v>0</v>
      </c>
      <c r="T45" s="167">
        <v>0</v>
      </c>
      <c r="U45" s="167">
        <v>0</v>
      </c>
      <c r="V45" s="167">
        <v>0</v>
      </c>
      <c r="W45" s="167">
        <v>0</v>
      </c>
      <c r="X45" s="167">
        <v>0</v>
      </c>
      <c r="Y45" s="168">
        <f t="shared" si="207"/>
        <v>30600</v>
      </c>
      <c r="Z45" s="168">
        <f t="shared" si="208"/>
        <v>0</v>
      </c>
      <c r="AA45" s="168">
        <f t="shared" si="209"/>
        <v>0</v>
      </c>
      <c r="AB45" s="168">
        <f t="shared" si="210"/>
        <v>0</v>
      </c>
      <c r="AC45" s="168">
        <f t="shared" si="211"/>
        <v>0</v>
      </c>
      <c r="AD45" s="168">
        <f t="shared" si="212"/>
        <v>0</v>
      </c>
      <c r="AE45" s="168">
        <f t="shared" si="213"/>
        <v>0</v>
      </c>
      <c r="AF45" s="168">
        <f t="shared" si="214"/>
        <v>0</v>
      </c>
      <c r="AG45" s="168">
        <f t="shared" si="215"/>
        <v>0</v>
      </c>
      <c r="AH45" s="168">
        <f t="shared" si="216"/>
        <v>0</v>
      </c>
      <c r="AI45" s="168">
        <f t="shared" si="217"/>
        <v>0</v>
      </c>
      <c r="AJ45" s="168">
        <f t="shared" si="218"/>
        <v>0</v>
      </c>
      <c r="AK45" s="168">
        <f t="shared" si="219"/>
        <v>31212</v>
      </c>
      <c r="AL45" s="168">
        <f t="shared" si="180"/>
        <v>0</v>
      </c>
      <c r="AM45" s="168">
        <f t="shared" si="181"/>
        <v>0</v>
      </c>
      <c r="AN45" s="168">
        <f t="shared" si="182"/>
        <v>0</v>
      </c>
      <c r="AO45" s="168">
        <f t="shared" si="183"/>
        <v>0</v>
      </c>
      <c r="AP45" s="168">
        <f t="shared" si="184"/>
        <v>0</v>
      </c>
      <c r="AQ45" s="168">
        <f t="shared" si="185"/>
        <v>0</v>
      </c>
      <c r="AR45" s="168">
        <f t="shared" si="186"/>
        <v>0</v>
      </c>
      <c r="AS45" s="168">
        <f t="shared" si="187"/>
        <v>0</v>
      </c>
      <c r="AT45" s="168">
        <f t="shared" si="188"/>
        <v>0</v>
      </c>
      <c r="AU45" s="168">
        <f t="shared" si="189"/>
        <v>0</v>
      </c>
      <c r="AV45" s="168">
        <f t="shared" si="190"/>
        <v>0</v>
      </c>
      <c r="AW45" s="168">
        <f t="shared" si="191"/>
        <v>31836.240000000002</v>
      </c>
      <c r="AX45" s="168">
        <f t="shared" si="192"/>
        <v>0</v>
      </c>
      <c r="AY45" s="168">
        <f t="shared" si="193"/>
        <v>0</v>
      </c>
      <c r="AZ45" s="168">
        <f t="shared" si="194"/>
        <v>0</v>
      </c>
      <c r="BA45" s="168">
        <f t="shared" si="195"/>
        <v>0</v>
      </c>
      <c r="BB45" s="168">
        <f t="shared" si="196"/>
        <v>0</v>
      </c>
      <c r="BC45" s="168">
        <f t="shared" si="197"/>
        <v>0</v>
      </c>
      <c r="BD45" s="168">
        <f t="shared" si="198"/>
        <v>0</v>
      </c>
      <c r="BE45" s="168">
        <f t="shared" si="199"/>
        <v>0</v>
      </c>
      <c r="BF45" s="168">
        <f t="shared" si="200"/>
        <v>0</v>
      </c>
      <c r="BG45" s="168">
        <f t="shared" si="201"/>
        <v>0</v>
      </c>
      <c r="BH45" s="168">
        <f t="shared" si="202"/>
        <v>0</v>
      </c>
      <c r="BI45" s="168">
        <f t="shared" si="203"/>
        <v>32472.964800000002</v>
      </c>
      <c r="BJ45" s="168">
        <f t="shared" si="204"/>
        <v>0</v>
      </c>
      <c r="BK45" s="168">
        <f t="shared" si="205"/>
        <v>0</v>
      </c>
      <c r="BL45" s="168">
        <f t="shared" si="206"/>
        <v>0</v>
      </c>
      <c r="BM45" s="168">
        <f t="shared" si="165"/>
        <v>0</v>
      </c>
      <c r="BN45" s="168">
        <f t="shared" si="166"/>
        <v>0</v>
      </c>
      <c r="BO45" s="168">
        <f t="shared" si="167"/>
        <v>0</v>
      </c>
      <c r="BP45" s="168">
        <f t="shared" si="168"/>
        <v>0</v>
      </c>
      <c r="BQ45" s="168">
        <f t="shared" si="169"/>
        <v>0</v>
      </c>
      <c r="BR45" s="168">
        <f t="shared" si="170"/>
        <v>0</v>
      </c>
      <c r="BS45" s="168">
        <f t="shared" si="171"/>
        <v>0</v>
      </c>
      <c r="BT45" s="168">
        <f t="shared" si="171"/>
        <v>0</v>
      </c>
      <c r="BU45" s="168">
        <f t="shared" si="172"/>
        <v>33122.424096000002</v>
      </c>
      <c r="BV45" s="168">
        <f t="shared" si="173"/>
        <v>0</v>
      </c>
      <c r="BW45" s="168">
        <f t="shared" si="174"/>
        <v>0</v>
      </c>
      <c r="BX45" s="168">
        <f t="shared" si="175"/>
        <v>0</v>
      </c>
      <c r="BY45" s="168">
        <f t="shared" si="176"/>
        <v>0</v>
      </c>
      <c r="BZ45" s="168">
        <f t="shared" si="177"/>
        <v>0</v>
      </c>
      <c r="CA45" s="168">
        <f t="shared" si="178"/>
        <v>0</v>
      </c>
      <c r="CB45" s="168">
        <f t="shared" si="179"/>
        <v>0</v>
      </c>
      <c r="CC45" s="169">
        <f t="shared" si="179"/>
        <v>0</v>
      </c>
    </row>
    <row r="46" spans="2:81" x14ac:dyDescent="0.2">
      <c r="B46" s="133" t="s">
        <v>68</v>
      </c>
      <c r="C46" s="144"/>
      <c r="D46" s="144"/>
      <c r="E46" s="167"/>
      <c r="F46" s="167"/>
      <c r="G46" s="167"/>
      <c r="H46" s="167"/>
      <c r="I46" s="167"/>
      <c r="J46" s="167"/>
      <c r="K46" s="167"/>
      <c r="L46" s="167"/>
      <c r="M46" s="167">
        <v>55000</v>
      </c>
      <c r="N46" s="167">
        <v>0</v>
      </c>
      <c r="O46" s="167">
        <v>0</v>
      </c>
      <c r="P46" s="167">
        <v>0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7">
        <v>0</v>
      </c>
      <c r="X46" s="167">
        <v>0</v>
      </c>
      <c r="Y46" s="168">
        <v>30000</v>
      </c>
      <c r="Z46" s="168">
        <f t="shared" si="208"/>
        <v>0</v>
      </c>
      <c r="AA46" s="168">
        <f t="shared" si="209"/>
        <v>0</v>
      </c>
      <c r="AB46" s="168">
        <f t="shared" si="210"/>
        <v>0</v>
      </c>
      <c r="AC46" s="168">
        <f t="shared" si="211"/>
        <v>0</v>
      </c>
      <c r="AD46" s="168">
        <f t="shared" si="212"/>
        <v>0</v>
      </c>
      <c r="AE46" s="168">
        <f t="shared" si="213"/>
        <v>0</v>
      </c>
      <c r="AF46" s="168">
        <f t="shared" si="214"/>
        <v>0</v>
      </c>
      <c r="AG46" s="168">
        <f t="shared" si="215"/>
        <v>0</v>
      </c>
      <c r="AH46" s="168">
        <f t="shared" si="216"/>
        <v>0</v>
      </c>
      <c r="AI46" s="168">
        <f t="shared" si="217"/>
        <v>0</v>
      </c>
      <c r="AJ46" s="168">
        <f t="shared" si="218"/>
        <v>0</v>
      </c>
      <c r="AK46" s="168">
        <f t="shared" si="219"/>
        <v>30600</v>
      </c>
      <c r="AL46" s="168">
        <f t="shared" si="180"/>
        <v>0</v>
      </c>
      <c r="AM46" s="168">
        <f t="shared" si="181"/>
        <v>0</v>
      </c>
      <c r="AN46" s="168">
        <f t="shared" si="182"/>
        <v>0</v>
      </c>
      <c r="AO46" s="168">
        <f t="shared" si="183"/>
        <v>0</v>
      </c>
      <c r="AP46" s="168">
        <f t="shared" si="184"/>
        <v>0</v>
      </c>
      <c r="AQ46" s="168">
        <f t="shared" si="185"/>
        <v>0</v>
      </c>
      <c r="AR46" s="168">
        <f t="shared" si="186"/>
        <v>0</v>
      </c>
      <c r="AS46" s="168">
        <f t="shared" si="187"/>
        <v>0</v>
      </c>
      <c r="AT46" s="168">
        <f t="shared" si="188"/>
        <v>0</v>
      </c>
      <c r="AU46" s="168">
        <f t="shared" si="189"/>
        <v>0</v>
      </c>
      <c r="AV46" s="168">
        <f t="shared" si="190"/>
        <v>0</v>
      </c>
      <c r="AW46" s="168">
        <f t="shared" si="191"/>
        <v>31212</v>
      </c>
      <c r="AX46" s="168">
        <f t="shared" si="192"/>
        <v>0</v>
      </c>
      <c r="AY46" s="168">
        <f t="shared" si="193"/>
        <v>0</v>
      </c>
      <c r="AZ46" s="168">
        <f t="shared" si="194"/>
        <v>0</v>
      </c>
      <c r="BA46" s="168">
        <f t="shared" si="195"/>
        <v>0</v>
      </c>
      <c r="BB46" s="168">
        <f t="shared" si="196"/>
        <v>0</v>
      </c>
      <c r="BC46" s="168">
        <f t="shared" si="197"/>
        <v>0</v>
      </c>
      <c r="BD46" s="168">
        <f t="shared" si="198"/>
        <v>0</v>
      </c>
      <c r="BE46" s="168">
        <f t="shared" si="199"/>
        <v>0</v>
      </c>
      <c r="BF46" s="168">
        <f t="shared" si="200"/>
        <v>0</v>
      </c>
      <c r="BG46" s="168">
        <f t="shared" si="201"/>
        <v>0</v>
      </c>
      <c r="BH46" s="168">
        <f t="shared" si="202"/>
        <v>0</v>
      </c>
      <c r="BI46" s="168">
        <f t="shared" si="203"/>
        <v>31836.240000000002</v>
      </c>
      <c r="BJ46" s="168">
        <f t="shared" si="204"/>
        <v>0</v>
      </c>
      <c r="BK46" s="168">
        <f t="shared" si="205"/>
        <v>0</v>
      </c>
      <c r="BL46" s="168">
        <f t="shared" si="206"/>
        <v>0</v>
      </c>
      <c r="BM46" s="168">
        <f t="shared" si="165"/>
        <v>0</v>
      </c>
      <c r="BN46" s="168">
        <f t="shared" si="166"/>
        <v>0</v>
      </c>
      <c r="BO46" s="168">
        <f t="shared" si="167"/>
        <v>0</v>
      </c>
      <c r="BP46" s="168">
        <f t="shared" si="168"/>
        <v>0</v>
      </c>
      <c r="BQ46" s="168">
        <f t="shared" si="169"/>
        <v>0</v>
      </c>
      <c r="BR46" s="168">
        <f t="shared" si="170"/>
        <v>0</v>
      </c>
      <c r="BS46" s="168">
        <f t="shared" si="171"/>
        <v>0</v>
      </c>
      <c r="BT46" s="168">
        <f t="shared" si="171"/>
        <v>0</v>
      </c>
      <c r="BU46" s="168">
        <f t="shared" si="172"/>
        <v>32472.964800000002</v>
      </c>
      <c r="BV46" s="168">
        <f t="shared" si="173"/>
        <v>0</v>
      </c>
      <c r="BW46" s="168">
        <f t="shared" si="174"/>
        <v>0</v>
      </c>
      <c r="BX46" s="168">
        <f t="shared" si="175"/>
        <v>0</v>
      </c>
      <c r="BY46" s="168">
        <f t="shared" si="176"/>
        <v>0</v>
      </c>
      <c r="BZ46" s="168">
        <f t="shared" si="177"/>
        <v>0</v>
      </c>
      <c r="CA46" s="168">
        <f t="shared" si="178"/>
        <v>0</v>
      </c>
      <c r="CB46" s="168">
        <f t="shared" si="179"/>
        <v>0</v>
      </c>
      <c r="CC46" s="169">
        <f t="shared" si="179"/>
        <v>0</v>
      </c>
    </row>
    <row r="47" spans="2:81" x14ac:dyDescent="0.2">
      <c r="B47" s="133" t="s">
        <v>25</v>
      </c>
      <c r="C47" s="144"/>
      <c r="D47" s="144"/>
      <c r="E47" s="167"/>
      <c r="F47" s="167"/>
      <c r="G47" s="167"/>
      <c r="H47" s="167"/>
      <c r="I47" s="167"/>
      <c r="J47" s="167"/>
      <c r="K47" s="167"/>
      <c r="L47" s="167"/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0</v>
      </c>
      <c r="X47" s="167">
        <v>0</v>
      </c>
      <c r="Y47" s="168">
        <f t="shared" si="207"/>
        <v>0</v>
      </c>
      <c r="Z47" s="168">
        <f t="shared" si="208"/>
        <v>0</v>
      </c>
      <c r="AA47" s="168">
        <f t="shared" si="209"/>
        <v>0</v>
      </c>
      <c r="AB47" s="168">
        <f t="shared" si="210"/>
        <v>0</v>
      </c>
      <c r="AC47" s="168">
        <f t="shared" si="211"/>
        <v>0</v>
      </c>
      <c r="AD47" s="168">
        <f t="shared" si="212"/>
        <v>0</v>
      </c>
      <c r="AE47" s="168">
        <f t="shared" si="213"/>
        <v>0</v>
      </c>
      <c r="AF47" s="168">
        <f t="shared" si="214"/>
        <v>0</v>
      </c>
      <c r="AG47" s="168">
        <f t="shared" si="215"/>
        <v>0</v>
      </c>
      <c r="AH47" s="168">
        <f t="shared" si="216"/>
        <v>0</v>
      </c>
      <c r="AI47" s="168">
        <f t="shared" si="217"/>
        <v>0</v>
      </c>
      <c r="AJ47" s="168">
        <f t="shared" si="218"/>
        <v>0</v>
      </c>
      <c r="AK47" s="168">
        <f t="shared" si="219"/>
        <v>0</v>
      </c>
      <c r="AL47" s="168">
        <f t="shared" si="180"/>
        <v>0</v>
      </c>
      <c r="AM47" s="168">
        <f t="shared" si="181"/>
        <v>0</v>
      </c>
      <c r="AN47" s="168">
        <f t="shared" si="182"/>
        <v>0</v>
      </c>
      <c r="AO47" s="168">
        <f t="shared" si="183"/>
        <v>0</v>
      </c>
      <c r="AP47" s="168">
        <f t="shared" si="184"/>
        <v>0</v>
      </c>
      <c r="AQ47" s="168">
        <f t="shared" si="185"/>
        <v>0</v>
      </c>
      <c r="AR47" s="168">
        <f t="shared" si="186"/>
        <v>0</v>
      </c>
      <c r="AS47" s="168">
        <f t="shared" si="187"/>
        <v>0</v>
      </c>
      <c r="AT47" s="168">
        <f t="shared" si="188"/>
        <v>0</v>
      </c>
      <c r="AU47" s="168">
        <f t="shared" si="189"/>
        <v>0</v>
      </c>
      <c r="AV47" s="168">
        <f t="shared" si="190"/>
        <v>0</v>
      </c>
      <c r="AW47" s="168">
        <f t="shared" si="191"/>
        <v>0</v>
      </c>
      <c r="AX47" s="168">
        <f t="shared" si="192"/>
        <v>0</v>
      </c>
      <c r="AY47" s="168">
        <f t="shared" si="193"/>
        <v>0</v>
      </c>
      <c r="AZ47" s="168">
        <f t="shared" si="194"/>
        <v>0</v>
      </c>
      <c r="BA47" s="168">
        <f t="shared" si="195"/>
        <v>0</v>
      </c>
      <c r="BB47" s="168">
        <f t="shared" si="196"/>
        <v>0</v>
      </c>
      <c r="BC47" s="168">
        <f t="shared" si="197"/>
        <v>0</v>
      </c>
      <c r="BD47" s="168">
        <f t="shared" si="198"/>
        <v>0</v>
      </c>
      <c r="BE47" s="168">
        <f t="shared" si="199"/>
        <v>0</v>
      </c>
      <c r="BF47" s="168">
        <f t="shared" si="200"/>
        <v>0</v>
      </c>
      <c r="BG47" s="168">
        <f t="shared" si="201"/>
        <v>0</v>
      </c>
      <c r="BH47" s="168">
        <f t="shared" si="202"/>
        <v>0</v>
      </c>
      <c r="BI47" s="168">
        <f t="shared" si="203"/>
        <v>0</v>
      </c>
      <c r="BJ47" s="168">
        <f t="shared" si="204"/>
        <v>0</v>
      </c>
      <c r="BK47" s="168">
        <f t="shared" si="205"/>
        <v>0</v>
      </c>
      <c r="BL47" s="168">
        <f t="shared" si="206"/>
        <v>0</v>
      </c>
      <c r="BM47" s="168">
        <f t="shared" si="165"/>
        <v>0</v>
      </c>
      <c r="BN47" s="168">
        <f t="shared" si="166"/>
        <v>0</v>
      </c>
      <c r="BO47" s="168">
        <f t="shared" si="167"/>
        <v>0</v>
      </c>
      <c r="BP47" s="168">
        <f t="shared" si="168"/>
        <v>0</v>
      </c>
      <c r="BQ47" s="168">
        <f t="shared" si="169"/>
        <v>0</v>
      </c>
      <c r="BR47" s="168">
        <f t="shared" si="170"/>
        <v>0</v>
      </c>
      <c r="BS47" s="168">
        <f t="shared" si="171"/>
        <v>0</v>
      </c>
      <c r="BT47" s="168">
        <f t="shared" si="171"/>
        <v>0</v>
      </c>
      <c r="BU47" s="168">
        <f t="shared" si="172"/>
        <v>0</v>
      </c>
      <c r="BV47" s="168">
        <f t="shared" si="173"/>
        <v>0</v>
      </c>
      <c r="BW47" s="168">
        <f t="shared" si="174"/>
        <v>0</v>
      </c>
      <c r="BX47" s="168">
        <f t="shared" si="175"/>
        <v>0</v>
      </c>
      <c r="BY47" s="168">
        <f t="shared" si="176"/>
        <v>0</v>
      </c>
      <c r="BZ47" s="168">
        <f t="shared" si="177"/>
        <v>0</v>
      </c>
      <c r="CA47" s="168">
        <f t="shared" si="178"/>
        <v>0</v>
      </c>
      <c r="CB47" s="168">
        <f t="shared" si="179"/>
        <v>0</v>
      </c>
      <c r="CC47" s="169">
        <f t="shared" si="179"/>
        <v>0</v>
      </c>
    </row>
    <row r="48" spans="2:81" x14ac:dyDescent="0.2">
      <c r="B48" s="137" t="s">
        <v>26</v>
      </c>
      <c r="C48" s="148"/>
      <c r="D48" s="148"/>
      <c r="E48" s="170"/>
      <c r="F48" s="170"/>
      <c r="G48" s="170"/>
      <c r="H48" s="170"/>
      <c r="I48" s="170"/>
      <c r="J48" s="170"/>
      <c r="K48" s="170"/>
      <c r="L48" s="170"/>
      <c r="M48" s="170">
        <v>0</v>
      </c>
      <c r="N48" s="170">
        <v>0</v>
      </c>
      <c r="O48" s="170">
        <v>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1">
        <f t="shared" si="207"/>
        <v>0</v>
      </c>
      <c r="Z48" s="171">
        <f t="shared" si="208"/>
        <v>0</v>
      </c>
      <c r="AA48" s="171">
        <f t="shared" si="209"/>
        <v>0</v>
      </c>
      <c r="AB48" s="171">
        <f t="shared" si="210"/>
        <v>0</v>
      </c>
      <c r="AC48" s="171">
        <f t="shared" si="211"/>
        <v>0</v>
      </c>
      <c r="AD48" s="171">
        <f t="shared" si="212"/>
        <v>0</v>
      </c>
      <c r="AE48" s="171">
        <f t="shared" si="213"/>
        <v>0</v>
      </c>
      <c r="AF48" s="171">
        <f t="shared" si="214"/>
        <v>0</v>
      </c>
      <c r="AG48" s="171">
        <f t="shared" si="215"/>
        <v>0</v>
      </c>
      <c r="AH48" s="171">
        <f t="shared" si="216"/>
        <v>0</v>
      </c>
      <c r="AI48" s="171">
        <f t="shared" si="217"/>
        <v>0</v>
      </c>
      <c r="AJ48" s="171">
        <f t="shared" si="218"/>
        <v>0</v>
      </c>
      <c r="AK48" s="171">
        <f t="shared" si="219"/>
        <v>0</v>
      </c>
      <c r="AL48" s="171">
        <f t="shared" si="180"/>
        <v>0</v>
      </c>
      <c r="AM48" s="171">
        <f t="shared" si="181"/>
        <v>0</v>
      </c>
      <c r="AN48" s="171">
        <f t="shared" si="182"/>
        <v>0</v>
      </c>
      <c r="AO48" s="171">
        <f t="shared" si="183"/>
        <v>0</v>
      </c>
      <c r="AP48" s="171">
        <f t="shared" si="184"/>
        <v>0</v>
      </c>
      <c r="AQ48" s="171">
        <f t="shared" si="185"/>
        <v>0</v>
      </c>
      <c r="AR48" s="171">
        <f t="shared" si="186"/>
        <v>0</v>
      </c>
      <c r="AS48" s="171">
        <f t="shared" si="187"/>
        <v>0</v>
      </c>
      <c r="AT48" s="171">
        <f t="shared" si="188"/>
        <v>0</v>
      </c>
      <c r="AU48" s="171">
        <f t="shared" si="189"/>
        <v>0</v>
      </c>
      <c r="AV48" s="171">
        <f t="shared" si="190"/>
        <v>0</v>
      </c>
      <c r="AW48" s="171">
        <f t="shared" si="191"/>
        <v>0</v>
      </c>
      <c r="AX48" s="171">
        <f t="shared" si="192"/>
        <v>0</v>
      </c>
      <c r="AY48" s="171">
        <f t="shared" si="193"/>
        <v>0</v>
      </c>
      <c r="AZ48" s="171">
        <f t="shared" si="194"/>
        <v>0</v>
      </c>
      <c r="BA48" s="171">
        <f t="shared" si="195"/>
        <v>0</v>
      </c>
      <c r="BB48" s="171">
        <f t="shared" si="196"/>
        <v>0</v>
      </c>
      <c r="BC48" s="171">
        <f t="shared" si="197"/>
        <v>0</v>
      </c>
      <c r="BD48" s="171">
        <f t="shared" si="198"/>
        <v>0</v>
      </c>
      <c r="BE48" s="171">
        <f t="shared" si="199"/>
        <v>0</v>
      </c>
      <c r="BF48" s="171">
        <f t="shared" si="200"/>
        <v>0</v>
      </c>
      <c r="BG48" s="171">
        <f t="shared" si="201"/>
        <v>0</v>
      </c>
      <c r="BH48" s="171">
        <f t="shared" si="202"/>
        <v>0</v>
      </c>
      <c r="BI48" s="171">
        <f t="shared" si="203"/>
        <v>0</v>
      </c>
      <c r="BJ48" s="171">
        <f t="shared" si="204"/>
        <v>0</v>
      </c>
      <c r="BK48" s="171">
        <f t="shared" si="205"/>
        <v>0</v>
      </c>
      <c r="BL48" s="171">
        <f t="shared" si="206"/>
        <v>0</v>
      </c>
      <c r="BM48" s="171">
        <f t="shared" si="165"/>
        <v>0</v>
      </c>
      <c r="BN48" s="171">
        <f t="shared" si="166"/>
        <v>0</v>
      </c>
      <c r="BO48" s="171">
        <f t="shared" si="167"/>
        <v>0</v>
      </c>
      <c r="BP48" s="171">
        <f t="shared" si="168"/>
        <v>0</v>
      </c>
      <c r="BQ48" s="171">
        <f t="shared" si="169"/>
        <v>0</v>
      </c>
      <c r="BR48" s="171">
        <f t="shared" si="170"/>
        <v>0</v>
      </c>
      <c r="BS48" s="171">
        <f t="shared" si="171"/>
        <v>0</v>
      </c>
      <c r="BT48" s="171">
        <f t="shared" si="171"/>
        <v>0</v>
      </c>
      <c r="BU48" s="171">
        <f t="shared" si="172"/>
        <v>0</v>
      </c>
      <c r="BV48" s="171">
        <f t="shared" si="173"/>
        <v>0</v>
      </c>
      <c r="BW48" s="171">
        <f t="shared" si="174"/>
        <v>0</v>
      </c>
      <c r="BX48" s="171">
        <f t="shared" si="175"/>
        <v>0</v>
      </c>
      <c r="BY48" s="171">
        <f t="shared" si="176"/>
        <v>0</v>
      </c>
      <c r="BZ48" s="171">
        <f t="shared" si="177"/>
        <v>0</v>
      </c>
      <c r="CA48" s="171">
        <f t="shared" si="178"/>
        <v>0</v>
      </c>
      <c r="CB48" s="171">
        <f t="shared" si="179"/>
        <v>0</v>
      </c>
      <c r="CC48" s="172">
        <f t="shared" si="179"/>
        <v>0</v>
      </c>
    </row>
    <row r="49" spans="2:81" s="160" customFormat="1" x14ac:dyDescent="0.2">
      <c r="B49" s="161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163"/>
      <c r="BN49" s="163"/>
      <c r="BO49" s="163"/>
      <c r="BP49" s="163"/>
      <c r="BQ49" s="163"/>
      <c r="BR49" s="163"/>
      <c r="BS49" s="163"/>
      <c r="BT49" s="163"/>
      <c r="BU49" s="163"/>
      <c r="BV49" s="163"/>
      <c r="BW49" s="163"/>
      <c r="BX49" s="163"/>
      <c r="BY49" s="163"/>
      <c r="BZ49" s="163"/>
      <c r="CA49" s="163"/>
      <c r="CB49" s="163"/>
      <c r="CC49" s="163"/>
    </row>
    <row r="50" spans="2:81" x14ac:dyDescent="0.2">
      <c r="B50" s="9" t="s">
        <v>18</v>
      </c>
      <c r="C50" s="9"/>
      <c r="D50" s="9"/>
      <c r="E50" s="9">
        <f t="shared" ref="E50:AJ50" si="220">SUM(E34:E48)</f>
        <v>4000</v>
      </c>
      <c r="F50" s="9">
        <f t="shared" si="220"/>
        <v>4000</v>
      </c>
      <c r="G50" s="9">
        <f t="shared" si="220"/>
        <v>4000</v>
      </c>
      <c r="H50" s="9">
        <f t="shared" si="220"/>
        <v>4000</v>
      </c>
      <c r="I50" s="9">
        <f t="shared" si="220"/>
        <v>4000</v>
      </c>
      <c r="J50" s="9">
        <f t="shared" si="220"/>
        <v>4000</v>
      </c>
      <c r="K50" s="9">
        <f t="shared" si="220"/>
        <v>4000</v>
      </c>
      <c r="L50" s="9">
        <f t="shared" si="220"/>
        <v>4000</v>
      </c>
      <c r="M50" s="9">
        <f t="shared" si="220"/>
        <v>128550</v>
      </c>
      <c r="N50" s="9">
        <f t="shared" si="220"/>
        <v>43550</v>
      </c>
      <c r="O50" s="9">
        <f t="shared" si="220"/>
        <v>43550</v>
      </c>
      <c r="P50" s="9">
        <f t="shared" si="220"/>
        <v>43550</v>
      </c>
      <c r="Q50" s="9">
        <f t="shared" si="220"/>
        <v>43550</v>
      </c>
      <c r="R50" s="9">
        <f t="shared" si="220"/>
        <v>43550</v>
      </c>
      <c r="S50" s="9">
        <f t="shared" si="220"/>
        <v>43550</v>
      </c>
      <c r="T50" s="9">
        <f t="shared" si="220"/>
        <v>43550</v>
      </c>
      <c r="U50" s="9">
        <f t="shared" si="220"/>
        <v>43550</v>
      </c>
      <c r="V50" s="9">
        <f t="shared" si="220"/>
        <v>43550</v>
      </c>
      <c r="W50" s="9">
        <f t="shared" si="220"/>
        <v>43550</v>
      </c>
      <c r="X50" s="9">
        <f t="shared" si="220"/>
        <v>43550</v>
      </c>
      <c r="Y50" s="9">
        <f t="shared" si="220"/>
        <v>74421</v>
      </c>
      <c r="Z50" s="9">
        <f t="shared" si="220"/>
        <v>13821</v>
      </c>
      <c r="AA50" s="9">
        <f t="shared" si="220"/>
        <v>13821</v>
      </c>
      <c r="AB50" s="9">
        <f t="shared" si="220"/>
        <v>13821</v>
      </c>
      <c r="AC50" s="9">
        <f t="shared" si="220"/>
        <v>13821</v>
      </c>
      <c r="AD50" s="9">
        <f t="shared" si="220"/>
        <v>13821</v>
      </c>
      <c r="AE50" s="9">
        <f t="shared" si="220"/>
        <v>13821</v>
      </c>
      <c r="AF50" s="9">
        <f t="shared" si="220"/>
        <v>13821</v>
      </c>
      <c r="AG50" s="9">
        <f t="shared" si="220"/>
        <v>13821</v>
      </c>
      <c r="AH50" s="9">
        <f t="shared" si="220"/>
        <v>13821</v>
      </c>
      <c r="AI50" s="9">
        <f t="shared" si="220"/>
        <v>13821</v>
      </c>
      <c r="AJ50" s="9">
        <f t="shared" si="220"/>
        <v>13821</v>
      </c>
      <c r="AK50" s="9">
        <f t="shared" ref="AK50:BL50" si="221">SUM(AK34:AK48)</f>
        <v>75909.42</v>
      </c>
      <c r="AL50" s="9">
        <f t="shared" si="221"/>
        <v>14097.420000000002</v>
      </c>
      <c r="AM50" s="9">
        <f t="shared" si="221"/>
        <v>14097.420000000002</v>
      </c>
      <c r="AN50" s="9">
        <f t="shared" si="221"/>
        <v>14097.420000000002</v>
      </c>
      <c r="AO50" s="9">
        <f t="shared" si="221"/>
        <v>14097.420000000002</v>
      </c>
      <c r="AP50" s="9">
        <f t="shared" si="221"/>
        <v>14097.420000000002</v>
      </c>
      <c r="AQ50" s="9">
        <f t="shared" si="221"/>
        <v>14097.420000000002</v>
      </c>
      <c r="AR50" s="9">
        <f t="shared" si="221"/>
        <v>14097.420000000002</v>
      </c>
      <c r="AS50" s="9">
        <f t="shared" si="221"/>
        <v>14097.420000000002</v>
      </c>
      <c r="AT50" s="9">
        <f t="shared" si="221"/>
        <v>14097.420000000002</v>
      </c>
      <c r="AU50" s="9">
        <f t="shared" si="221"/>
        <v>14097.420000000002</v>
      </c>
      <c r="AV50" s="9">
        <f t="shared" si="221"/>
        <v>14097.420000000002</v>
      </c>
      <c r="AW50" s="9">
        <f t="shared" si="221"/>
        <v>77427.608399999997</v>
      </c>
      <c r="AX50" s="9">
        <f t="shared" si="221"/>
        <v>14379.368400000003</v>
      </c>
      <c r="AY50" s="9">
        <f t="shared" si="221"/>
        <v>14379.368400000003</v>
      </c>
      <c r="AZ50" s="9">
        <f t="shared" si="221"/>
        <v>14379.368400000003</v>
      </c>
      <c r="BA50" s="9">
        <f t="shared" si="221"/>
        <v>14379.368400000003</v>
      </c>
      <c r="BB50" s="9">
        <f t="shared" si="221"/>
        <v>14379.368400000003</v>
      </c>
      <c r="BC50" s="9">
        <f t="shared" si="221"/>
        <v>14379.368400000003</v>
      </c>
      <c r="BD50" s="9">
        <f t="shared" si="221"/>
        <v>14379.368400000003</v>
      </c>
      <c r="BE50" s="9">
        <f t="shared" si="221"/>
        <v>14379.368400000003</v>
      </c>
      <c r="BF50" s="9">
        <f t="shared" si="221"/>
        <v>14379.368400000003</v>
      </c>
      <c r="BG50" s="9">
        <f t="shared" si="221"/>
        <v>14379.368400000003</v>
      </c>
      <c r="BH50" s="9">
        <f t="shared" si="221"/>
        <v>14379.368400000003</v>
      </c>
      <c r="BI50" s="9">
        <f t="shared" si="221"/>
        <v>78976.160568000007</v>
      </c>
      <c r="BJ50" s="9">
        <f t="shared" si="221"/>
        <v>14666.955768</v>
      </c>
      <c r="BK50" s="9">
        <f t="shared" si="221"/>
        <v>14666.955768</v>
      </c>
      <c r="BL50" s="9">
        <f t="shared" si="221"/>
        <v>14666.955768</v>
      </c>
      <c r="BM50" s="9">
        <f t="shared" ref="BM50:BT50" si="222">SUM(BM34:BM48)</f>
        <v>14666.955768</v>
      </c>
      <c r="BN50" s="9">
        <f t="shared" si="222"/>
        <v>14666.955768</v>
      </c>
      <c r="BO50" s="9">
        <f t="shared" si="222"/>
        <v>14666.955768</v>
      </c>
      <c r="BP50" s="9">
        <f t="shared" si="222"/>
        <v>14666.955768</v>
      </c>
      <c r="BQ50" s="9">
        <f t="shared" si="222"/>
        <v>14666.955768</v>
      </c>
      <c r="BR50" s="9">
        <f t="shared" si="222"/>
        <v>14666.955768</v>
      </c>
      <c r="BS50" s="9">
        <f t="shared" si="222"/>
        <v>14666.955768</v>
      </c>
      <c r="BT50" s="9">
        <f t="shared" si="222"/>
        <v>14666.955768</v>
      </c>
      <c r="BU50" s="9">
        <f t="shared" ref="BU50:CC50" si="223">SUM(BU34:BU48)</f>
        <v>80555.683779359999</v>
      </c>
      <c r="BV50" s="9">
        <f t="shared" si="223"/>
        <v>14960.29488336</v>
      </c>
      <c r="BW50" s="9">
        <f t="shared" si="223"/>
        <v>14960.29488336</v>
      </c>
      <c r="BX50" s="9">
        <f t="shared" si="223"/>
        <v>14960.29488336</v>
      </c>
      <c r="BY50" s="9">
        <f t="shared" si="223"/>
        <v>14960.29488336</v>
      </c>
      <c r="BZ50" s="9">
        <f t="shared" si="223"/>
        <v>14960.29488336</v>
      </c>
      <c r="CA50" s="9">
        <f t="shared" si="223"/>
        <v>14960.29488336</v>
      </c>
      <c r="CB50" s="9">
        <f t="shared" si="223"/>
        <v>14960.29488336</v>
      </c>
      <c r="CC50" s="9">
        <f t="shared" si="223"/>
        <v>14960.29488336</v>
      </c>
    </row>
    <row r="51" spans="2:81" x14ac:dyDescent="0.2">
      <c r="B51" s="16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</row>
    <row r="52" spans="2:81" x14ac:dyDescent="0.2">
      <c r="B52" s="129" t="s">
        <v>49</v>
      </c>
      <c r="C52" s="141"/>
      <c r="D52" s="141"/>
      <c r="E52" s="173"/>
      <c r="F52" s="173"/>
      <c r="G52" s="173"/>
      <c r="H52" s="173"/>
      <c r="I52" s="173"/>
      <c r="J52" s="173"/>
      <c r="K52" s="173"/>
      <c r="L52" s="173"/>
      <c r="M52" s="173">
        <v>10000</v>
      </c>
      <c r="N52" s="173">
        <v>5000</v>
      </c>
      <c r="O52" s="173">
        <v>0</v>
      </c>
      <c r="P52" s="173">
        <v>10000</v>
      </c>
      <c r="Q52" s="173">
        <v>5000</v>
      </c>
      <c r="R52" s="173">
        <v>0</v>
      </c>
      <c r="S52" s="173">
        <v>10000</v>
      </c>
      <c r="T52" s="173">
        <v>5000</v>
      </c>
      <c r="U52" s="165">
        <f t="shared" ref="R52:BL55" si="224">I52*(1+$C$7)</f>
        <v>0</v>
      </c>
      <c r="V52" s="165">
        <v>10000</v>
      </c>
      <c r="W52" s="165">
        <v>5000</v>
      </c>
      <c r="X52" s="165">
        <f t="shared" si="224"/>
        <v>0</v>
      </c>
      <c r="Y52" s="165">
        <f t="shared" si="224"/>
        <v>10200</v>
      </c>
      <c r="Z52" s="165">
        <f t="shared" si="224"/>
        <v>5100</v>
      </c>
      <c r="AA52" s="165">
        <f t="shared" si="224"/>
        <v>0</v>
      </c>
      <c r="AB52" s="165">
        <f t="shared" si="224"/>
        <v>10200</v>
      </c>
      <c r="AC52" s="165">
        <f t="shared" si="224"/>
        <v>5100</v>
      </c>
      <c r="AD52" s="165">
        <f t="shared" si="224"/>
        <v>0</v>
      </c>
      <c r="AE52" s="165">
        <f t="shared" si="224"/>
        <v>10200</v>
      </c>
      <c r="AF52" s="165">
        <f t="shared" si="224"/>
        <v>5100</v>
      </c>
      <c r="AG52" s="165">
        <f t="shared" si="224"/>
        <v>0</v>
      </c>
      <c r="AH52" s="165">
        <f t="shared" si="224"/>
        <v>10200</v>
      </c>
      <c r="AI52" s="165">
        <f t="shared" si="224"/>
        <v>5100</v>
      </c>
      <c r="AJ52" s="165">
        <f t="shared" si="224"/>
        <v>0</v>
      </c>
      <c r="AK52" s="165">
        <f t="shared" si="224"/>
        <v>10404</v>
      </c>
      <c r="AL52" s="165">
        <f t="shared" si="224"/>
        <v>5202</v>
      </c>
      <c r="AM52" s="165">
        <f t="shared" si="224"/>
        <v>0</v>
      </c>
      <c r="AN52" s="165">
        <f t="shared" si="224"/>
        <v>10404</v>
      </c>
      <c r="AO52" s="165">
        <f t="shared" si="224"/>
        <v>5202</v>
      </c>
      <c r="AP52" s="165">
        <f t="shared" si="224"/>
        <v>0</v>
      </c>
      <c r="AQ52" s="165">
        <f t="shared" si="224"/>
        <v>10404</v>
      </c>
      <c r="AR52" s="165">
        <f t="shared" si="224"/>
        <v>5202</v>
      </c>
      <c r="AS52" s="165">
        <f t="shared" si="224"/>
        <v>0</v>
      </c>
      <c r="AT52" s="165">
        <f t="shared" si="224"/>
        <v>10404</v>
      </c>
      <c r="AU52" s="165">
        <f t="shared" si="224"/>
        <v>5202</v>
      </c>
      <c r="AV52" s="165">
        <f t="shared" si="224"/>
        <v>0</v>
      </c>
      <c r="AW52" s="165">
        <f t="shared" si="224"/>
        <v>10612.08</v>
      </c>
      <c r="AX52" s="165">
        <f t="shared" si="224"/>
        <v>5306.04</v>
      </c>
      <c r="AY52" s="165">
        <f t="shared" si="224"/>
        <v>0</v>
      </c>
      <c r="AZ52" s="165">
        <f t="shared" si="224"/>
        <v>10612.08</v>
      </c>
      <c r="BA52" s="165">
        <f t="shared" si="224"/>
        <v>5306.04</v>
      </c>
      <c r="BB52" s="165">
        <f t="shared" si="224"/>
        <v>0</v>
      </c>
      <c r="BC52" s="165">
        <f t="shared" si="224"/>
        <v>10612.08</v>
      </c>
      <c r="BD52" s="165">
        <f t="shared" si="224"/>
        <v>5306.04</v>
      </c>
      <c r="BE52" s="165">
        <f t="shared" si="224"/>
        <v>0</v>
      </c>
      <c r="BF52" s="165">
        <f t="shared" si="224"/>
        <v>10612.08</v>
      </c>
      <c r="BG52" s="165">
        <f t="shared" si="224"/>
        <v>5306.04</v>
      </c>
      <c r="BH52" s="165">
        <f t="shared" si="224"/>
        <v>0</v>
      </c>
      <c r="BI52" s="165">
        <f t="shared" si="224"/>
        <v>10824.321599999999</v>
      </c>
      <c r="BJ52" s="165">
        <f t="shared" si="224"/>
        <v>5412.1607999999997</v>
      </c>
      <c r="BK52" s="165">
        <f t="shared" si="224"/>
        <v>0</v>
      </c>
      <c r="BL52" s="166">
        <f t="shared" si="224"/>
        <v>10824.321599999999</v>
      </c>
      <c r="BM52" s="166">
        <f t="shared" ref="BM52:BM55" si="225">BA52*(1+$C$7)</f>
        <v>5412.1607999999997</v>
      </c>
      <c r="BN52" s="166">
        <f t="shared" ref="BN52:BN55" si="226">BB52*(1+$C$7)</f>
        <v>0</v>
      </c>
      <c r="BO52" s="166">
        <f t="shared" ref="BO52:BO55" si="227">BC52*(1+$C$7)</f>
        <v>10824.321599999999</v>
      </c>
      <c r="BP52" s="166">
        <f t="shared" ref="BP52:BP55" si="228">BD52*(1+$C$7)</f>
        <v>5412.1607999999997</v>
      </c>
      <c r="BQ52" s="166">
        <f t="shared" ref="BQ52:BQ55" si="229">BE52*(1+$C$7)</f>
        <v>0</v>
      </c>
      <c r="BR52" s="166">
        <f t="shared" ref="BR52:BR55" si="230">BF52*(1+$C$7)</f>
        <v>10824.321599999999</v>
      </c>
      <c r="BS52" s="166">
        <f t="shared" ref="BS52:BT55" si="231">BG52*(1+$C$7)</f>
        <v>5412.1607999999997</v>
      </c>
      <c r="BT52" s="166">
        <f t="shared" si="231"/>
        <v>0</v>
      </c>
      <c r="BU52" s="166">
        <f t="shared" ref="BU52:BU55" si="232">BI52*(1+$C$7)</f>
        <v>11040.808031999999</v>
      </c>
      <c r="BV52" s="166">
        <f t="shared" ref="BV52:BV55" si="233">BJ52*(1+$C$7)</f>
        <v>5520.4040159999995</v>
      </c>
      <c r="BW52" s="166">
        <f t="shared" ref="BW52:BW55" si="234">BK52*(1+$C$7)</f>
        <v>0</v>
      </c>
      <c r="BX52" s="166">
        <f t="shared" ref="BX52:BX55" si="235">BL52*(1+$C$7)</f>
        <v>11040.808031999999</v>
      </c>
      <c r="BY52" s="166">
        <f t="shared" ref="BY52:BY55" si="236">BM52*(1+$C$7)</f>
        <v>5520.4040159999995</v>
      </c>
      <c r="BZ52" s="166">
        <f t="shared" ref="BZ52:BZ55" si="237">BN52*(1+$C$7)</f>
        <v>0</v>
      </c>
      <c r="CA52" s="166">
        <f t="shared" ref="CA52:CA55" si="238">BO52*(1+$C$7)</f>
        <v>11040.808031999999</v>
      </c>
      <c r="CB52" s="166">
        <f t="shared" ref="CB52:CC55" si="239">BP52*(1+$C$7)</f>
        <v>5520.4040159999995</v>
      </c>
      <c r="CC52" s="166">
        <f t="shared" si="239"/>
        <v>0</v>
      </c>
    </row>
    <row r="53" spans="2:81" x14ac:dyDescent="0.2">
      <c r="B53" s="133" t="s">
        <v>28</v>
      </c>
      <c r="C53" s="144"/>
      <c r="D53" s="144"/>
      <c r="E53" s="167"/>
      <c r="F53" s="167"/>
      <c r="G53" s="167"/>
      <c r="H53" s="167"/>
      <c r="I53" s="167"/>
      <c r="J53" s="167"/>
      <c r="K53" s="167"/>
      <c r="L53" s="167"/>
      <c r="M53" s="167">
        <v>0</v>
      </c>
      <c r="N53" s="167">
        <v>0</v>
      </c>
      <c r="O53" s="167">
        <v>0</v>
      </c>
      <c r="P53" s="167">
        <v>0</v>
      </c>
      <c r="Q53" s="168">
        <f>E53*(1+$C$7)</f>
        <v>0</v>
      </c>
      <c r="R53" s="168">
        <f t="shared" si="224"/>
        <v>0</v>
      </c>
      <c r="S53" s="168">
        <f t="shared" si="224"/>
        <v>0</v>
      </c>
      <c r="T53" s="168">
        <f t="shared" si="224"/>
        <v>0</v>
      </c>
      <c r="U53" s="168">
        <f t="shared" si="224"/>
        <v>0</v>
      </c>
      <c r="V53" s="168">
        <f t="shared" si="224"/>
        <v>0</v>
      </c>
      <c r="W53" s="168">
        <v>0</v>
      </c>
      <c r="X53" s="168">
        <f t="shared" si="224"/>
        <v>0</v>
      </c>
      <c r="Y53" s="168">
        <f t="shared" si="224"/>
        <v>0</v>
      </c>
      <c r="Z53" s="168">
        <f t="shared" si="224"/>
        <v>0</v>
      </c>
      <c r="AA53" s="168">
        <f t="shared" si="224"/>
        <v>0</v>
      </c>
      <c r="AB53" s="168">
        <f t="shared" si="224"/>
        <v>0</v>
      </c>
      <c r="AC53" s="168">
        <f t="shared" si="224"/>
        <v>0</v>
      </c>
      <c r="AD53" s="168">
        <f t="shared" si="224"/>
        <v>0</v>
      </c>
      <c r="AE53" s="168">
        <f t="shared" si="224"/>
        <v>0</v>
      </c>
      <c r="AF53" s="168">
        <f t="shared" si="224"/>
        <v>0</v>
      </c>
      <c r="AG53" s="168">
        <f t="shared" si="224"/>
        <v>0</v>
      </c>
      <c r="AH53" s="168">
        <f t="shared" si="224"/>
        <v>0</v>
      </c>
      <c r="AI53" s="168">
        <f t="shared" si="224"/>
        <v>0</v>
      </c>
      <c r="AJ53" s="168">
        <f t="shared" si="224"/>
        <v>0</v>
      </c>
      <c r="AK53" s="168">
        <f t="shared" si="224"/>
        <v>0</v>
      </c>
      <c r="AL53" s="168">
        <f t="shared" si="224"/>
        <v>0</v>
      </c>
      <c r="AM53" s="168">
        <f t="shared" si="224"/>
        <v>0</v>
      </c>
      <c r="AN53" s="168">
        <f t="shared" si="224"/>
        <v>0</v>
      </c>
      <c r="AO53" s="168">
        <f t="shared" si="224"/>
        <v>0</v>
      </c>
      <c r="AP53" s="168">
        <f t="shared" si="224"/>
        <v>0</v>
      </c>
      <c r="AQ53" s="168">
        <f t="shared" si="224"/>
        <v>0</v>
      </c>
      <c r="AR53" s="168">
        <f t="shared" si="224"/>
        <v>0</v>
      </c>
      <c r="AS53" s="168">
        <f t="shared" si="224"/>
        <v>0</v>
      </c>
      <c r="AT53" s="168">
        <f t="shared" si="224"/>
        <v>0</v>
      </c>
      <c r="AU53" s="168">
        <f t="shared" si="224"/>
        <v>0</v>
      </c>
      <c r="AV53" s="168">
        <f t="shared" si="224"/>
        <v>0</v>
      </c>
      <c r="AW53" s="168">
        <f t="shared" si="224"/>
        <v>0</v>
      </c>
      <c r="AX53" s="168">
        <f t="shared" si="224"/>
        <v>0</v>
      </c>
      <c r="AY53" s="168">
        <f t="shared" si="224"/>
        <v>0</v>
      </c>
      <c r="AZ53" s="168">
        <f t="shared" si="224"/>
        <v>0</v>
      </c>
      <c r="BA53" s="168">
        <f t="shared" si="224"/>
        <v>0</v>
      </c>
      <c r="BB53" s="168">
        <f t="shared" si="224"/>
        <v>0</v>
      </c>
      <c r="BC53" s="168">
        <f t="shared" si="224"/>
        <v>0</v>
      </c>
      <c r="BD53" s="168">
        <f t="shared" si="224"/>
        <v>0</v>
      </c>
      <c r="BE53" s="168">
        <f t="shared" si="224"/>
        <v>0</v>
      </c>
      <c r="BF53" s="168">
        <f t="shared" si="224"/>
        <v>0</v>
      </c>
      <c r="BG53" s="168">
        <f t="shared" si="224"/>
        <v>0</v>
      </c>
      <c r="BH53" s="168">
        <f t="shared" si="224"/>
        <v>0</v>
      </c>
      <c r="BI53" s="168">
        <f t="shared" si="224"/>
        <v>0</v>
      </c>
      <c r="BJ53" s="168">
        <f t="shared" si="224"/>
        <v>0</v>
      </c>
      <c r="BK53" s="168">
        <f t="shared" si="224"/>
        <v>0</v>
      </c>
      <c r="BL53" s="169">
        <f t="shared" si="224"/>
        <v>0</v>
      </c>
      <c r="BM53" s="169">
        <f t="shared" si="225"/>
        <v>0</v>
      </c>
      <c r="BN53" s="169">
        <f t="shared" si="226"/>
        <v>0</v>
      </c>
      <c r="BO53" s="169">
        <f t="shared" si="227"/>
        <v>0</v>
      </c>
      <c r="BP53" s="169">
        <f t="shared" si="228"/>
        <v>0</v>
      </c>
      <c r="BQ53" s="169">
        <f t="shared" si="229"/>
        <v>0</v>
      </c>
      <c r="BR53" s="169">
        <f t="shared" si="230"/>
        <v>0</v>
      </c>
      <c r="BS53" s="169">
        <f t="shared" si="231"/>
        <v>0</v>
      </c>
      <c r="BT53" s="169">
        <f t="shared" si="231"/>
        <v>0</v>
      </c>
      <c r="BU53" s="169">
        <f t="shared" si="232"/>
        <v>0</v>
      </c>
      <c r="BV53" s="169">
        <f t="shared" si="233"/>
        <v>0</v>
      </c>
      <c r="BW53" s="169">
        <f t="shared" si="234"/>
        <v>0</v>
      </c>
      <c r="BX53" s="169">
        <f t="shared" si="235"/>
        <v>0</v>
      </c>
      <c r="BY53" s="169">
        <f t="shared" si="236"/>
        <v>0</v>
      </c>
      <c r="BZ53" s="169">
        <f t="shared" si="237"/>
        <v>0</v>
      </c>
      <c r="CA53" s="169">
        <f t="shared" si="238"/>
        <v>0</v>
      </c>
      <c r="CB53" s="169">
        <f t="shared" si="239"/>
        <v>0</v>
      </c>
      <c r="CC53" s="169">
        <f t="shared" si="239"/>
        <v>0</v>
      </c>
    </row>
    <row r="54" spans="2:81" x14ac:dyDescent="0.2">
      <c r="B54" s="133" t="s">
        <v>29</v>
      </c>
      <c r="C54" s="174"/>
      <c r="D54" s="144"/>
      <c r="E54" s="167"/>
      <c r="F54" s="167"/>
      <c r="G54" s="167"/>
      <c r="H54" s="167"/>
      <c r="I54" s="167"/>
      <c r="J54" s="167"/>
      <c r="K54" s="167"/>
      <c r="L54" s="167"/>
      <c r="M54" s="167">
        <v>0</v>
      </c>
      <c r="N54" s="167">
        <v>0</v>
      </c>
      <c r="O54" s="167">
        <v>0</v>
      </c>
      <c r="P54" s="167">
        <v>0</v>
      </c>
      <c r="Q54" s="168">
        <f>E54*(1+$C$7)</f>
        <v>0</v>
      </c>
      <c r="R54" s="168">
        <f t="shared" si="224"/>
        <v>0</v>
      </c>
      <c r="S54" s="168">
        <f t="shared" si="224"/>
        <v>0</v>
      </c>
      <c r="T54" s="168">
        <f t="shared" si="224"/>
        <v>0</v>
      </c>
      <c r="U54" s="168">
        <f t="shared" si="224"/>
        <v>0</v>
      </c>
      <c r="V54" s="168">
        <f t="shared" si="224"/>
        <v>0</v>
      </c>
      <c r="W54" s="168">
        <f t="shared" si="224"/>
        <v>0</v>
      </c>
      <c r="X54" s="168">
        <f t="shared" si="224"/>
        <v>0</v>
      </c>
      <c r="Y54" s="168">
        <f t="shared" si="224"/>
        <v>0</v>
      </c>
      <c r="Z54" s="168">
        <f t="shared" si="224"/>
        <v>0</v>
      </c>
      <c r="AA54" s="168">
        <f t="shared" si="224"/>
        <v>0</v>
      </c>
      <c r="AB54" s="168">
        <f t="shared" si="224"/>
        <v>0</v>
      </c>
      <c r="AC54" s="168">
        <f t="shared" si="224"/>
        <v>0</v>
      </c>
      <c r="AD54" s="168">
        <f t="shared" si="224"/>
        <v>0</v>
      </c>
      <c r="AE54" s="168">
        <f t="shared" si="224"/>
        <v>0</v>
      </c>
      <c r="AF54" s="168">
        <f t="shared" si="224"/>
        <v>0</v>
      </c>
      <c r="AG54" s="168">
        <f t="shared" si="224"/>
        <v>0</v>
      </c>
      <c r="AH54" s="168">
        <f t="shared" si="224"/>
        <v>0</v>
      </c>
      <c r="AI54" s="168">
        <f t="shared" si="224"/>
        <v>0</v>
      </c>
      <c r="AJ54" s="168">
        <f t="shared" si="224"/>
        <v>0</v>
      </c>
      <c r="AK54" s="168">
        <f t="shared" si="224"/>
        <v>0</v>
      </c>
      <c r="AL54" s="168">
        <f t="shared" si="224"/>
        <v>0</v>
      </c>
      <c r="AM54" s="168">
        <f t="shared" si="224"/>
        <v>0</v>
      </c>
      <c r="AN54" s="168">
        <f t="shared" si="224"/>
        <v>0</v>
      </c>
      <c r="AO54" s="168">
        <f t="shared" si="224"/>
        <v>0</v>
      </c>
      <c r="AP54" s="168">
        <f t="shared" si="224"/>
        <v>0</v>
      </c>
      <c r="AQ54" s="168">
        <f t="shared" si="224"/>
        <v>0</v>
      </c>
      <c r="AR54" s="168">
        <f t="shared" si="224"/>
        <v>0</v>
      </c>
      <c r="AS54" s="168">
        <f t="shared" si="224"/>
        <v>0</v>
      </c>
      <c r="AT54" s="168">
        <f t="shared" si="224"/>
        <v>0</v>
      </c>
      <c r="AU54" s="168">
        <f t="shared" si="224"/>
        <v>0</v>
      </c>
      <c r="AV54" s="168">
        <f t="shared" si="224"/>
        <v>0</v>
      </c>
      <c r="AW54" s="168">
        <f t="shared" si="224"/>
        <v>0</v>
      </c>
      <c r="AX54" s="168">
        <f t="shared" si="224"/>
        <v>0</v>
      </c>
      <c r="AY54" s="168">
        <f t="shared" si="224"/>
        <v>0</v>
      </c>
      <c r="AZ54" s="168">
        <f t="shared" si="224"/>
        <v>0</v>
      </c>
      <c r="BA54" s="168">
        <f t="shared" si="224"/>
        <v>0</v>
      </c>
      <c r="BB54" s="168">
        <f t="shared" si="224"/>
        <v>0</v>
      </c>
      <c r="BC54" s="168">
        <f t="shared" si="224"/>
        <v>0</v>
      </c>
      <c r="BD54" s="168">
        <f t="shared" si="224"/>
        <v>0</v>
      </c>
      <c r="BE54" s="168">
        <f t="shared" si="224"/>
        <v>0</v>
      </c>
      <c r="BF54" s="168">
        <f t="shared" si="224"/>
        <v>0</v>
      </c>
      <c r="BG54" s="168">
        <f t="shared" si="224"/>
        <v>0</v>
      </c>
      <c r="BH54" s="168">
        <f t="shared" si="224"/>
        <v>0</v>
      </c>
      <c r="BI54" s="168">
        <f t="shared" si="224"/>
        <v>0</v>
      </c>
      <c r="BJ54" s="168">
        <f t="shared" si="224"/>
        <v>0</v>
      </c>
      <c r="BK54" s="168">
        <f t="shared" si="224"/>
        <v>0</v>
      </c>
      <c r="BL54" s="169">
        <f t="shared" si="224"/>
        <v>0</v>
      </c>
      <c r="BM54" s="169">
        <f t="shared" si="225"/>
        <v>0</v>
      </c>
      <c r="BN54" s="169">
        <f t="shared" si="226"/>
        <v>0</v>
      </c>
      <c r="BO54" s="169">
        <f t="shared" si="227"/>
        <v>0</v>
      </c>
      <c r="BP54" s="169">
        <f t="shared" si="228"/>
        <v>0</v>
      </c>
      <c r="BQ54" s="169">
        <f t="shared" si="229"/>
        <v>0</v>
      </c>
      <c r="BR54" s="169">
        <f t="shared" si="230"/>
        <v>0</v>
      </c>
      <c r="BS54" s="169">
        <f t="shared" si="231"/>
        <v>0</v>
      </c>
      <c r="BT54" s="169">
        <f t="shared" si="231"/>
        <v>0</v>
      </c>
      <c r="BU54" s="169">
        <f t="shared" si="232"/>
        <v>0</v>
      </c>
      <c r="BV54" s="169">
        <f t="shared" si="233"/>
        <v>0</v>
      </c>
      <c r="BW54" s="169">
        <f t="shared" si="234"/>
        <v>0</v>
      </c>
      <c r="BX54" s="169">
        <f t="shared" si="235"/>
        <v>0</v>
      </c>
      <c r="BY54" s="169">
        <f t="shared" si="236"/>
        <v>0</v>
      </c>
      <c r="BZ54" s="169">
        <f t="shared" si="237"/>
        <v>0</v>
      </c>
      <c r="CA54" s="169">
        <f t="shared" si="238"/>
        <v>0</v>
      </c>
      <c r="CB54" s="169">
        <f t="shared" si="239"/>
        <v>0</v>
      </c>
      <c r="CC54" s="169">
        <f t="shared" si="239"/>
        <v>0</v>
      </c>
    </row>
    <row r="55" spans="2:81" x14ac:dyDescent="0.2">
      <c r="B55" s="137" t="s">
        <v>26</v>
      </c>
      <c r="C55" s="175"/>
      <c r="D55" s="148"/>
      <c r="E55" s="170">
        <v>680</v>
      </c>
      <c r="F55" s="170">
        <v>680</v>
      </c>
      <c r="G55" s="170">
        <v>680</v>
      </c>
      <c r="H55" s="170">
        <v>680</v>
      </c>
      <c r="I55" s="170">
        <v>680</v>
      </c>
      <c r="J55" s="170">
        <v>680</v>
      </c>
      <c r="K55" s="170">
        <v>680</v>
      </c>
      <c r="L55" s="170">
        <v>680</v>
      </c>
      <c r="M55" s="170">
        <v>1000</v>
      </c>
      <c r="N55" s="170">
        <v>1000</v>
      </c>
      <c r="O55" s="170">
        <v>1000</v>
      </c>
      <c r="P55" s="170">
        <v>1000</v>
      </c>
      <c r="Q55" s="170">
        <v>1000</v>
      </c>
      <c r="R55" s="170">
        <v>1000</v>
      </c>
      <c r="S55" s="170">
        <v>1000</v>
      </c>
      <c r="T55" s="170">
        <v>1000</v>
      </c>
      <c r="U55" s="170">
        <v>1000</v>
      </c>
      <c r="V55" s="170">
        <v>1000</v>
      </c>
      <c r="W55" s="170">
        <v>1000</v>
      </c>
      <c r="X55" s="170">
        <v>1000</v>
      </c>
      <c r="Y55" s="171">
        <f>M55*(1+$C$7)</f>
        <v>1020</v>
      </c>
      <c r="Z55" s="171">
        <f t="shared" si="224"/>
        <v>1020</v>
      </c>
      <c r="AA55" s="171">
        <f t="shared" si="224"/>
        <v>1020</v>
      </c>
      <c r="AB55" s="171">
        <f t="shared" si="224"/>
        <v>1020</v>
      </c>
      <c r="AC55" s="171">
        <f t="shared" si="224"/>
        <v>1020</v>
      </c>
      <c r="AD55" s="171">
        <f t="shared" si="224"/>
        <v>1020</v>
      </c>
      <c r="AE55" s="171">
        <f t="shared" si="224"/>
        <v>1020</v>
      </c>
      <c r="AF55" s="171">
        <f t="shared" si="224"/>
        <v>1020</v>
      </c>
      <c r="AG55" s="171">
        <f t="shared" si="224"/>
        <v>1020</v>
      </c>
      <c r="AH55" s="171">
        <f t="shared" si="224"/>
        <v>1020</v>
      </c>
      <c r="AI55" s="171">
        <f t="shared" si="224"/>
        <v>1020</v>
      </c>
      <c r="AJ55" s="171">
        <f t="shared" si="224"/>
        <v>1020</v>
      </c>
      <c r="AK55" s="171">
        <f t="shared" si="224"/>
        <v>1040.4000000000001</v>
      </c>
      <c r="AL55" s="171">
        <f t="shared" ref="AL55:BL55" si="240">Z55*(1+$C$7)</f>
        <v>1040.4000000000001</v>
      </c>
      <c r="AM55" s="171">
        <f t="shared" si="240"/>
        <v>1040.4000000000001</v>
      </c>
      <c r="AN55" s="171">
        <f t="shared" si="240"/>
        <v>1040.4000000000001</v>
      </c>
      <c r="AO55" s="171">
        <f t="shared" si="240"/>
        <v>1040.4000000000001</v>
      </c>
      <c r="AP55" s="171">
        <f t="shared" si="240"/>
        <v>1040.4000000000001</v>
      </c>
      <c r="AQ55" s="171">
        <f t="shared" si="240"/>
        <v>1040.4000000000001</v>
      </c>
      <c r="AR55" s="171">
        <f t="shared" si="240"/>
        <v>1040.4000000000001</v>
      </c>
      <c r="AS55" s="171">
        <f t="shared" si="240"/>
        <v>1040.4000000000001</v>
      </c>
      <c r="AT55" s="171">
        <f t="shared" si="240"/>
        <v>1040.4000000000001</v>
      </c>
      <c r="AU55" s="171">
        <f t="shared" si="240"/>
        <v>1040.4000000000001</v>
      </c>
      <c r="AV55" s="171">
        <f t="shared" si="240"/>
        <v>1040.4000000000001</v>
      </c>
      <c r="AW55" s="171">
        <f t="shared" si="240"/>
        <v>1061.2080000000001</v>
      </c>
      <c r="AX55" s="171">
        <f t="shared" si="240"/>
        <v>1061.2080000000001</v>
      </c>
      <c r="AY55" s="171">
        <f t="shared" si="240"/>
        <v>1061.2080000000001</v>
      </c>
      <c r="AZ55" s="171">
        <f t="shared" si="240"/>
        <v>1061.2080000000001</v>
      </c>
      <c r="BA55" s="171">
        <f t="shared" si="240"/>
        <v>1061.2080000000001</v>
      </c>
      <c r="BB55" s="171">
        <f t="shared" si="240"/>
        <v>1061.2080000000001</v>
      </c>
      <c r="BC55" s="171">
        <f t="shared" si="240"/>
        <v>1061.2080000000001</v>
      </c>
      <c r="BD55" s="171">
        <f t="shared" si="240"/>
        <v>1061.2080000000001</v>
      </c>
      <c r="BE55" s="171">
        <f t="shared" si="240"/>
        <v>1061.2080000000001</v>
      </c>
      <c r="BF55" s="171">
        <f t="shared" si="240"/>
        <v>1061.2080000000001</v>
      </c>
      <c r="BG55" s="171">
        <f t="shared" si="240"/>
        <v>1061.2080000000001</v>
      </c>
      <c r="BH55" s="171">
        <f t="shared" si="240"/>
        <v>1061.2080000000001</v>
      </c>
      <c r="BI55" s="171">
        <f t="shared" si="240"/>
        <v>1082.4321600000001</v>
      </c>
      <c r="BJ55" s="171">
        <f t="shared" si="240"/>
        <v>1082.4321600000001</v>
      </c>
      <c r="BK55" s="171">
        <f t="shared" si="240"/>
        <v>1082.4321600000001</v>
      </c>
      <c r="BL55" s="172">
        <f t="shared" si="240"/>
        <v>1082.4321600000001</v>
      </c>
      <c r="BM55" s="172">
        <f t="shared" si="225"/>
        <v>1082.4321600000001</v>
      </c>
      <c r="BN55" s="172">
        <f t="shared" si="226"/>
        <v>1082.4321600000001</v>
      </c>
      <c r="BO55" s="172">
        <f t="shared" si="227"/>
        <v>1082.4321600000001</v>
      </c>
      <c r="BP55" s="172">
        <f t="shared" si="228"/>
        <v>1082.4321600000001</v>
      </c>
      <c r="BQ55" s="172">
        <f t="shared" si="229"/>
        <v>1082.4321600000001</v>
      </c>
      <c r="BR55" s="172">
        <f t="shared" si="230"/>
        <v>1082.4321600000001</v>
      </c>
      <c r="BS55" s="172">
        <f t="shared" si="231"/>
        <v>1082.4321600000001</v>
      </c>
      <c r="BT55" s="172">
        <f t="shared" si="231"/>
        <v>1082.4321600000001</v>
      </c>
      <c r="BU55" s="172">
        <f t="shared" si="232"/>
        <v>1104.0808032</v>
      </c>
      <c r="BV55" s="172">
        <f t="shared" si="233"/>
        <v>1104.0808032</v>
      </c>
      <c r="BW55" s="172">
        <f t="shared" si="234"/>
        <v>1104.0808032</v>
      </c>
      <c r="BX55" s="172">
        <f t="shared" si="235"/>
        <v>1104.0808032</v>
      </c>
      <c r="BY55" s="172">
        <f t="shared" si="236"/>
        <v>1104.0808032</v>
      </c>
      <c r="BZ55" s="172">
        <f t="shared" si="237"/>
        <v>1104.0808032</v>
      </c>
      <c r="CA55" s="172">
        <f t="shared" si="238"/>
        <v>1104.0808032</v>
      </c>
      <c r="CB55" s="172">
        <f t="shared" si="239"/>
        <v>1104.0808032</v>
      </c>
      <c r="CC55" s="172">
        <f t="shared" si="239"/>
        <v>1104.0808032</v>
      </c>
    </row>
    <row r="56" spans="2:81" s="160" customFormat="1" x14ac:dyDescent="0.2">
      <c r="B56" s="161"/>
      <c r="C56" s="161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</row>
    <row r="57" spans="2:81" x14ac:dyDescent="0.2">
      <c r="B57" s="9" t="s">
        <v>147</v>
      </c>
      <c r="C57" s="9"/>
      <c r="D57" s="9"/>
      <c r="E57" s="9">
        <f t="shared" ref="E57:AJ57" si="241">SUM(E52:E55)</f>
        <v>680</v>
      </c>
      <c r="F57" s="9">
        <f t="shared" si="241"/>
        <v>680</v>
      </c>
      <c r="G57" s="9">
        <f t="shared" si="241"/>
        <v>680</v>
      </c>
      <c r="H57" s="9">
        <f t="shared" si="241"/>
        <v>680</v>
      </c>
      <c r="I57" s="9">
        <f t="shared" si="241"/>
        <v>680</v>
      </c>
      <c r="J57" s="9">
        <f t="shared" si="241"/>
        <v>680</v>
      </c>
      <c r="K57" s="9">
        <f t="shared" si="241"/>
        <v>680</v>
      </c>
      <c r="L57" s="9">
        <f t="shared" si="241"/>
        <v>680</v>
      </c>
      <c r="M57" s="9">
        <f t="shared" si="241"/>
        <v>11000</v>
      </c>
      <c r="N57" s="9">
        <f t="shared" si="241"/>
        <v>6000</v>
      </c>
      <c r="O57" s="9">
        <f t="shared" si="241"/>
        <v>1000</v>
      </c>
      <c r="P57" s="9">
        <f t="shared" si="241"/>
        <v>11000</v>
      </c>
      <c r="Q57" s="9">
        <f t="shared" si="241"/>
        <v>6000</v>
      </c>
      <c r="R57" s="9">
        <f t="shared" si="241"/>
        <v>1000</v>
      </c>
      <c r="S57" s="9">
        <f t="shared" si="241"/>
        <v>11000</v>
      </c>
      <c r="T57" s="9">
        <f t="shared" si="241"/>
        <v>6000</v>
      </c>
      <c r="U57" s="9">
        <f t="shared" si="241"/>
        <v>1000</v>
      </c>
      <c r="V57" s="9">
        <f t="shared" si="241"/>
        <v>11000</v>
      </c>
      <c r="W57" s="9">
        <f t="shared" si="241"/>
        <v>6000</v>
      </c>
      <c r="X57" s="9">
        <f t="shared" si="241"/>
        <v>1000</v>
      </c>
      <c r="Y57" s="9">
        <f t="shared" si="241"/>
        <v>11220</v>
      </c>
      <c r="Z57" s="9">
        <f t="shared" si="241"/>
        <v>6120</v>
      </c>
      <c r="AA57" s="9">
        <f t="shared" si="241"/>
        <v>1020</v>
      </c>
      <c r="AB57" s="9">
        <f t="shared" si="241"/>
        <v>11220</v>
      </c>
      <c r="AC57" s="9">
        <f t="shared" si="241"/>
        <v>6120</v>
      </c>
      <c r="AD57" s="9">
        <f t="shared" si="241"/>
        <v>1020</v>
      </c>
      <c r="AE57" s="9">
        <f t="shared" si="241"/>
        <v>11220</v>
      </c>
      <c r="AF57" s="9">
        <f t="shared" si="241"/>
        <v>6120</v>
      </c>
      <c r="AG57" s="9">
        <f t="shared" si="241"/>
        <v>1020</v>
      </c>
      <c r="AH57" s="9">
        <f t="shared" si="241"/>
        <v>11220</v>
      </c>
      <c r="AI57" s="9">
        <f t="shared" si="241"/>
        <v>6120</v>
      </c>
      <c r="AJ57" s="9">
        <f t="shared" si="241"/>
        <v>1020</v>
      </c>
      <c r="AK57" s="9">
        <f t="shared" ref="AK57:BL57" si="242">SUM(AK52:AK55)</f>
        <v>11444.4</v>
      </c>
      <c r="AL57" s="9">
        <f t="shared" si="242"/>
        <v>6242.4</v>
      </c>
      <c r="AM57" s="9">
        <f t="shared" si="242"/>
        <v>1040.4000000000001</v>
      </c>
      <c r="AN57" s="9">
        <f t="shared" si="242"/>
        <v>11444.4</v>
      </c>
      <c r="AO57" s="9">
        <f t="shared" si="242"/>
        <v>6242.4</v>
      </c>
      <c r="AP57" s="9">
        <f t="shared" si="242"/>
        <v>1040.4000000000001</v>
      </c>
      <c r="AQ57" s="9">
        <f t="shared" si="242"/>
        <v>11444.4</v>
      </c>
      <c r="AR57" s="9">
        <f t="shared" si="242"/>
        <v>6242.4</v>
      </c>
      <c r="AS57" s="9">
        <f t="shared" si="242"/>
        <v>1040.4000000000001</v>
      </c>
      <c r="AT57" s="9">
        <f t="shared" si="242"/>
        <v>11444.4</v>
      </c>
      <c r="AU57" s="9">
        <f t="shared" si="242"/>
        <v>6242.4</v>
      </c>
      <c r="AV57" s="9">
        <f t="shared" si="242"/>
        <v>1040.4000000000001</v>
      </c>
      <c r="AW57" s="9">
        <f t="shared" si="242"/>
        <v>11673.288</v>
      </c>
      <c r="AX57" s="9">
        <f t="shared" si="242"/>
        <v>6367.2479999999996</v>
      </c>
      <c r="AY57" s="9">
        <f t="shared" si="242"/>
        <v>1061.2080000000001</v>
      </c>
      <c r="AZ57" s="9">
        <f t="shared" si="242"/>
        <v>11673.288</v>
      </c>
      <c r="BA57" s="9">
        <f t="shared" si="242"/>
        <v>6367.2479999999996</v>
      </c>
      <c r="BB57" s="9">
        <f t="shared" si="242"/>
        <v>1061.2080000000001</v>
      </c>
      <c r="BC57" s="9">
        <f t="shared" si="242"/>
        <v>11673.288</v>
      </c>
      <c r="BD57" s="9">
        <f t="shared" si="242"/>
        <v>6367.2479999999996</v>
      </c>
      <c r="BE57" s="9">
        <f t="shared" si="242"/>
        <v>1061.2080000000001</v>
      </c>
      <c r="BF57" s="9">
        <f t="shared" si="242"/>
        <v>11673.288</v>
      </c>
      <c r="BG57" s="9">
        <f t="shared" si="242"/>
        <v>6367.2479999999996</v>
      </c>
      <c r="BH57" s="9">
        <f t="shared" si="242"/>
        <v>1061.2080000000001</v>
      </c>
      <c r="BI57" s="9">
        <f t="shared" si="242"/>
        <v>11906.75376</v>
      </c>
      <c r="BJ57" s="9">
        <f t="shared" si="242"/>
        <v>6494.5929599999999</v>
      </c>
      <c r="BK57" s="9">
        <f t="shared" si="242"/>
        <v>1082.4321600000001</v>
      </c>
      <c r="BL57" s="9">
        <f t="shared" si="242"/>
        <v>11906.75376</v>
      </c>
      <c r="BM57" s="9">
        <f t="shared" ref="BM57:BT57" si="243">SUM(BM52:BM55)</f>
        <v>6494.5929599999999</v>
      </c>
      <c r="BN57" s="9">
        <f t="shared" si="243"/>
        <v>1082.4321600000001</v>
      </c>
      <c r="BO57" s="9">
        <f t="shared" si="243"/>
        <v>11906.75376</v>
      </c>
      <c r="BP57" s="9">
        <f t="shared" si="243"/>
        <v>6494.5929599999999</v>
      </c>
      <c r="BQ57" s="9">
        <f t="shared" si="243"/>
        <v>1082.4321600000001</v>
      </c>
      <c r="BR57" s="9">
        <f t="shared" si="243"/>
        <v>11906.75376</v>
      </c>
      <c r="BS57" s="9">
        <f t="shared" si="243"/>
        <v>6494.5929599999999</v>
      </c>
      <c r="BT57" s="9">
        <f t="shared" si="243"/>
        <v>1082.4321600000001</v>
      </c>
      <c r="BU57" s="9">
        <f t="shared" ref="BU57:CC57" si="244">SUM(BU52:BU55)</f>
        <v>12144.888835199999</v>
      </c>
      <c r="BV57" s="9">
        <f t="shared" si="244"/>
        <v>6624.484819199999</v>
      </c>
      <c r="BW57" s="9">
        <f t="shared" si="244"/>
        <v>1104.0808032</v>
      </c>
      <c r="BX57" s="9">
        <f t="shared" si="244"/>
        <v>12144.888835199999</v>
      </c>
      <c r="BY57" s="9">
        <f t="shared" si="244"/>
        <v>6624.484819199999</v>
      </c>
      <c r="BZ57" s="9">
        <f t="shared" si="244"/>
        <v>1104.0808032</v>
      </c>
      <c r="CA57" s="9">
        <f t="shared" si="244"/>
        <v>12144.888835199999</v>
      </c>
      <c r="CB57" s="9">
        <f t="shared" si="244"/>
        <v>6624.484819199999</v>
      </c>
      <c r="CC57" s="9">
        <f t="shared" si="244"/>
        <v>1104.0808032</v>
      </c>
    </row>
    <row r="58" spans="2:81" x14ac:dyDescent="0.2">
      <c r="B58" s="16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2:81" x14ac:dyDescent="0.2">
      <c r="B59" s="129" t="s">
        <v>195</v>
      </c>
      <c r="C59" s="50">
        <v>14000</v>
      </c>
      <c r="E59" s="3"/>
      <c r="F59" s="3"/>
      <c r="G59" s="3"/>
      <c r="H59" s="3"/>
      <c r="I59" s="3"/>
      <c r="J59" s="3"/>
      <c r="K59" s="3"/>
      <c r="L59" s="3"/>
      <c r="M59" s="3">
        <f t="shared" ref="M59:AN59" si="245">$C$59/(3*12)</f>
        <v>388.88888888888891</v>
      </c>
      <c r="N59" s="3">
        <f t="shared" si="245"/>
        <v>388.88888888888891</v>
      </c>
      <c r="O59" s="3">
        <f t="shared" si="245"/>
        <v>388.88888888888891</v>
      </c>
      <c r="P59" s="3">
        <f t="shared" si="245"/>
        <v>388.88888888888891</v>
      </c>
      <c r="Q59" s="3">
        <f t="shared" si="245"/>
        <v>388.88888888888891</v>
      </c>
      <c r="R59" s="3">
        <f t="shared" si="245"/>
        <v>388.88888888888891</v>
      </c>
      <c r="S59" s="3">
        <f t="shared" si="245"/>
        <v>388.88888888888891</v>
      </c>
      <c r="T59" s="3">
        <f t="shared" si="245"/>
        <v>388.88888888888891</v>
      </c>
      <c r="U59" s="3">
        <f t="shared" si="245"/>
        <v>388.88888888888891</v>
      </c>
      <c r="V59" s="3">
        <f t="shared" si="245"/>
        <v>388.88888888888891</v>
      </c>
      <c r="W59" s="3">
        <f t="shared" si="245"/>
        <v>388.88888888888891</v>
      </c>
      <c r="X59" s="3">
        <f t="shared" si="245"/>
        <v>388.88888888888891</v>
      </c>
      <c r="Y59" s="3">
        <f t="shared" si="245"/>
        <v>388.88888888888891</v>
      </c>
      <c r="Z59" s="3">
        <f t="shared" si="245"/>
        <v>388.88888888888891</v>
      </c>
      <c r="AA59" s="3">
        <f t="shared" si="245"/>
        <v>388.88888888888891</v>
      </c>
      <c r="AB59" s="3">
        <f t="shared" si="245"/>
        <v>388.88888888888891</v>
      </c>
      <c r="AC59" s="3">
        <f t="shared" si="245"/>
        <v>388.88888888888891</v>
      </c>
      <c r="AD59" s="3">
        <f t="shared" si="245"/>
        <v>388.88888888888891</v>
      </c>
      <c r="AE59" s="3">
        <f t="shared" si="245"/>
        <v>388.88888888888891</v>
      </c>
      <c r="AF59" s="3">
        <f t="shared" si="245"/>
        <v>388.88888888888891</v>
      </c>
      <c r="AG59" s="3">
        <f t="shared" si="245"/>
        <v>388.88888888888891</v>
      </c>
      <c r="AH59" s="3">
        <f t="shared" si="245"/>
        <v>388.88888888888891</v>
      </c>
      <c r="AI59" s="3">
        <f t="shared" si="245"/>
        <v>388.88888888888891</v>
      </c>
      <c r="AJ59" s="3">
        <f t="shared" si="245"/>
        <v>388.88888888888891</v>
      </c>
      <c r="AK59" s="3">
        <f t="shared" si="245"/>
        <v>388.88888888888891</v>
      </c>
      <c r="AL59" s="3">
        <f t="shared" si="245"/>
        <v>388.88888888888891</v>
      </c>
      <c r="AM59" s="3">
        <f t="shared" si="245"/>
        <v>388.88888888888891</v>
      </c>
      <c r="AN59" s="3">
        <f t="shared" si="245"/>
        <v>388.88888888888891</v>
      </c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</row>
    <row r="60" spans="2:81" x14ac:dyDescent="0.2">
      <c r="B60" s="133" t="s">
        <v>196</v>
      </c>
      <c r="C60" s="50">
        <v>5214.29</v>
      </c>
      <c r="E60" s="3"/>
      <c r="F60" s="3"/>
      <c r="G60" s="3"/>
      <c r="H60" s="3"/>
      <c r="I60" s="3"/>
      <c r="J60" s="3"/>
      <c r="K60" s="3"/>
      <c r="L60" s="3"/>
      <c r="M60" s="3">
        <f t="shared" ref="M60:BQ60" si="246">$C$60/(7*12)</f>
        <v>62.074880952380951</v>
      </c>
      <c r="N60" s="3">
        <f t="shared" si="246"/>
        <v>62.074880952380951</v>
      </c>
      <c r="O60" s="3">
        <f t="shared" si="246"/>
        <v>62.074880952380951</v>
      </c>
      <c r="P60" s="3">
        <f t="shared" si="246"/>
        <v>62.074880952380951</v>
      </c>
      <c r="Q60" s="3">
        <f t="shared" si="246"/>
        <v>62.074880952380951</v>
      </c>
      <c r="R60" s="3">
        <f t="shared" si="246"/>
        <v>62.074880952380951</v>
      </c>
      <c r="S60" s="3">
        <f t="shared" si="246"/>
        <v>62.074880952380951</v>
      </c>
      <c r="T60" s="3">
        <f t="shared" si="246"/>
        <v>62.074880952380951</v>
      </c>
      <c r="U60" s="3">
        <f t="shared" si="246"/>
        <v>62.074880952380951</v>
      </c>
      <c r="V60" s="3">
        <f t="shared" si="246"/>
        <v>62.074880952380951</v>
      </c>
      <c r="W60" s="3">
        <f t="shared" si="246"/>
        <v>62.074880952380951</v>
      </c>
      <c r="X60" s="3">
        <f t="shared" si="246"/>
        <v>62.074880952380951</v>
      </c>
      <c r="Y60" s="3">
        <f t="shared" si="246"/>
        <v>62.074880952380951</v>
      </c>
      <c r="Z60" s="3">
        <f t="shared" si="246"/>
        <v>62.074880952380951</v>
      </c>
      <c r="AA60" s="3">
        <f t="shared" si="246"/>
        <v>62.074880952380951</v>
      </c>
      <c r="AB60" s="3">
        <f t="shared" si="246"/>
        <v>62.074880952380951</v>
      </c>
      <c r="AC60" s="3">
        <f t="shared" si="246"/>
        <v>62.074880952380951</v>
      </c>
      <c r="AD60" s="3">
        <f t="shared" si="246"/>
        <v>62.074880952380951</v>
      </c>
      <c r="AE60" s="3">
        <f t="shared" si="246"/>
        <v>62.074880952380951</v>
      </c>
      <c r="AF60" s="3">
        <f t="shared" si="246"/>
        <v>62.074880952380951</v>
      </c>
      <c r="AG60" s="3">
        <f t="shared" si="246"/>
        <v>62.074880952380951</v>
      </c>
      <c r="AH60" s="3">
        <f t="shared" si="246"/>
        <v>62.074880952380951</v>
      </c>
      <c r="AI60" s="3">
        <f t="shared" si="246"/>
        <v>62.074880952380951</v>
      </c>
      <c r="AJ60" s="3">
        <f t="shared" si="246"/>
        <v>62.074880952380951</v>
      </c>
      <c r="AK60" s="3">
        <f t="shared" si="246"/>
        <v>62.074880952380951</v>
      </c>
      <c r="AL60" s="3">
        <f t="shared" si="246"/>
        <v>62.074880952380951</v>
      </c>
      <c r="AM60" s="3">
        <f t="shared" si="246"/>
        <v>62.074880952380951</v>
      </c>
      <c r="AN60" s="3">
        <f t="shared" si="246"/>
        <v>62.074880952380951</v>
      </c>
      <c r="AO60" s="3">
        <f t="shared" si="246"/>
        <v>62.074880952380951</v>
      </c>
      <c r="AP60" s="3">
        <f t="shared" si="246"/>
        <v>62.074880952380951</v>
      </c>
      <c r="AQ60" s="3">
        <f t="shared" si="246"/>
        <v>62.074880952380951</v>
      </c>
      <c r="AR60" s="3">
        <f t="shared" si="246"/>
        <v>62.074880952380951</v>
      </c>
      <c r="AS60" s="3">
        <f t="shared" si="246"/>
        <v>62.074880952380951</v>
      </c>
      <c r="AT60" s="3">
        <f t="shared" si="246"/>
        <v>62.074880952380951</v>
      </c>
      <c r="AU60" s="3">
        <f t="shared" si="246"/>
        <v>62.074880952380951</v>
      </c>
      <c r="AV60" s="3">
        <f t="shared" si="246"/>
        <v>62.074880952380951</v>
      </c>
      <c r="AW60" s="3">
        <f t="shared" si="246"/>
        <v>62.074880952380951</v>
      </c>
      <c r="AX60" s="3">
        <f t="shared" si="246"/>
        <v>62.074880952380951</v>
      </c>
      <c r="AY60" s="3">
        <f t="shared" si="246"/>
        <v>62.074880952380951</v>
      </c>
      <c r="AZ60" s="3">
        <f t="shared" si="246"/>
        <v>62.074880952380951</v>
      </c>
      <c r="BA60" s="3">
        <f t="shared" si="246"/>
        <v>62.074880952380951</v>
      </c>
      <c r="BB60" s="3">
        <f t="shared" si="246"/>
        <v>62.074880952380951</v>
      </c>
      <c r="BC60" s="3">
        <f t="shared" si="246"/>
        <v>62.074880952380951</v>
      </c>
      <c r="BD60" s="3">
        <f t="shared" si="246"/>
        <v>62.074880952380951</v>
      </c>
      <c r="BE60" s="3">
        <f t="shared" si="246"/>
        <v>62.074880952380951</v>
      </c>
      <c r="BF60" s="3">
        <f t="shared" si="246"/>
        <v>62.074880952380951</v>
      </c>
      <c r="BG60" s="3">
        <f t="shared" si="246"/>
        <v>62.074880952380951</v>
      </c>
      <c r="BH60" s="3">
        <f t="shared" si="246"/>
        <v>62.074880952380951</v>
      </c>
      <c r="BI60" s="3">
        <f t="shared" si="246"/>
        <v>62.074880952380951</v>
      </c>
      <c r="BJ60" s="3">
        <f t="shared" si="246"/>
        <v>62.074880952380951</v>
      </c>
      <c r="BK60" s="3">
        <f t="shared" si="246"/>
        <v>62.074880952380951</v>
      </c>
      <c r="BL60" s="3">
        <f t="shared" si="246"/>
        <v>62.074880952380951</v>
      </c>
      <c r="BM60" s="3">
        <f t="shared" si="246"/>
        <v>62.074880952380951</v>
      </c>
      <c r="BN60" s="3">
        <f t="shared" si="246"/>
        <v>62.074880952380951</v>
      </c>
      <c r="BO60" s="3">
        <f t="shared" si="246"/>
        <v>62.074880952380951</v>
      </c>
      <c r="BP60" s="3">
        <f t="shared" si="246"/>
        <v>62.074880952380951</v>
      </c>
      <c r="BQ60" s="3">
        <f t="shared" si="246"/>
        <v>62.074880952380951</v>
      </c>
      <c r="BR60" s="3">
        <f t="shared" ref="BR60:CC60" si="247">$C$60/(7*12)</f>
        <v>62.074880952380951</v>
      </c>
      <c r="BS60" s="3">
        <f t="shared" si="247"/>
        <v>62.074880952380951</v>
      </c>
      <c r="BT60" s="3">
        <f t="shared" si="247"/>
        <v>62.074880952380951</v>
      </c>
      <c r="BU60" s="3">
        <f t="shared" si="247"/>
        <v>62.074880952380951</v>
      </c>
      <c r="BV60" s="3">
        <f t="shared" si="247"/>
        <v>62.074880952380951</v>
      </c>
      <c r="BW60" s="3">
        <f t="shared" si="247"/>
        <v>62.074880952380951</v>
      </c>
      <c r="BX60" s="3">
        <f t="shared" si="247"/>
        <v>62.074880952380951</v>
      </c>
      <c r="BY60" s="3">
        <f t="shared" si="247"/>
        <v>62.074880952380951</v>
      </c>
      <c r="BZ60" s="3">
        <f t="shared" si="247"/>
        <v>62.074880952380951</v>
      </c>
      <c r="CA60" s="3">
        <f t="shared" si="247"/>
        <v>62.074880952380951</v>
      </c>
      <c r="CB60" s="3">
        <f t="shared" si="247"/>
        <v>62.074880952380951</v>
      </c>
      <c r="CC60" s="3">
        <f t="shared" si="247"/>
        <v>62.074880952380951</v>
      </c>
    </row>
    <row r="61" spans="2:81" s="160" customFormat="1" x14ac:dyDescent="0.2">
      <c r="B61" s="161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</row>
    <row r="62" spans="2:81" x14ac:dyDescent="0.2">
      <c r="B62" s="9" t="s">
        <v>146</v>
      </c>
      <c r="C62" s="9"/>
      <c r="D62" s="9"/>
      <c r="E62" s="9">
        <f t="shared" ref="E62:X62" si="248">SUM(E59:E60)</f>
        <v>0</v>
      </c>
      <c r="F62" s="9">
        <f t="shared" si="248"/>
        <v>0</v>
      </c>
      <c r="G62" s="9">
        <f t="shared" si="248"/>
        <v>0</v>
      </c>
      <c r="H62" s="9">
        <f t="shared" si="248"/>
        <v>0</v>
      </c>
      <c r="I62" s="9">
        <f t="shared" si="248"/>
        <v>0</v>
      </c>
      <c r="J62" s="9">
        <f t="shared" si="248"/>
        <v>0</v>
      </c>
      <c r="K62" s="9">
        <f t="shared" si="248"/>
        <v>0</v>
      </c>
      <c r="L62" s="9">
        <f t="shared" si="248"/>
        <v>0</v>
      </c>
      <c r="M62" s="9">
        <f t="shared" si="248"/>
        <v>450.96376984126988</v>
      </c>
      <c r="N62" s="9">
        <f t="shared" si="248"/>
        <v>450.96376984126988</v>
      </c>
      <c r="O62" s="9">
        <f t="shared" si="248"/>
        <v>450.96376984126988</v>
      </c>
      <c r="P62" s="9">
        <f t="shared" si="248"/>
        <v>450.96376984126988</v>
      </c>
      <c r="Q62" s="9">
        <f t="shared" si="248"/>
        <v>450.96376984126988</v>
      </c>
      <c r="R62" s="9">
        <f t="shared" si="248"/>
        <v>450.96376984126988</v>
      </c>
      <c r="S62" s="9">
        <f t="shared" si="248"/>
        <v>450.96376984126988</v>
      </c>
      <c r="T62" s="9">
        <f t="shared" si="248"/>
        <v>450.96376984126988</v>
      </c>
      <c r="U62" s="9">
        <f t="shared" si="248"/>
        <v>450.96376984126988</v>
      </c>
      <c r="V62" s="9">
        <f t="shared" si="248"/>
        <v>450.96376984126988</v>
      </c>
      <c r="W62" s="9">
        <f t="shared" si="248"/>
        <v>450.96376984126988</v>
      </c>
      <c r="X62" s="9">
        <f t="shared" si="248"/>
        <v>450.96376984126988</v>
      </c>
      <c r="Y62" s="9">
        <f t="shared" ref="Y62:BL62" si="249">SUM(Y59:Y60)</f>
        <v>450.96376984126988</v>
      </c>
      <c r="Z62" s="9">
        <f t="shared" si="249"/>
        <v>450.96376984126988</v>
      </c>
      <c r="AA62" s="9">
        <f t="shared" si="249"/>
        <v>450.96376984126988</v>
      </c>
      <c r="AB62" s="9">
        <f t="shared" si="249"/>
        <v>450.96376984126988</v>
      </c>
      <c r="AC62" s="9">
        <f t="shared" si="249"/>
        <v>450.96376984126988</v>
      </c>
      <c r="AD62" s="9">
        <f t="shared" si="249"/>
        <v>450.96376984126988</v>
      </c>
      <c r="AE62" s="9">
        <f t="shared" si="249"/>
        <v>450.96376984126988</v>
      </c>
      <c r="AF62" s="9">
        <f t="shared" si="249"/>
        <v>450.96376984126988</v>
      </c>
      <c r="AG62" s="9">
        <f t="shared" si="249"/>
        <v>450.96376984126988</v>
      </c>
      <c r="AH62" s="9">
        <f t="shared" si="249"/>
        <v>450.96376984126988</v>
      </c>
      <c r="AI62" s="9">
        <f t="shared" si="249"/>
        <v>450.96376984126988</v>
      </c>
      <c r="AJ62" s="9">
        <f t="shared" si="249"/>
        <v>450.96376984126988</v>
      </c>
      <c r="AK62" s="9">
        <f t="shared" si="249"/>
        <v>450.96376984126988</v>
      </c>
      <c r="AL62" s="9">
        <f t="shared" si="249"/>
        <v>450.96376984126988</v>
      </c>
      <c r="AM62" s="9">
        <f t="shared" si="249"/>
        <v>450.96376984126988</v>
      </c>
      <c r="AN62" s="9">
        <f t="shared" si="249"/>
        <v>450.96376984126988</v>
      </c>
      <c r="AO62" s="9">
        <f t="shared" si="249"/>
        <v>62.074880952380951</v>
      </c>
      <c r="AP62" s="9">
        <f t="shared" si="249"/>
        <v>62.074880952380951</v>
      </c>
      <c r="AQ62" s="9">
        <f t="shared" si="249"/>
        <v>62.074880952380951</v>
      </c>
      <c r="AR62" s="9">
        <f t="shared" si="249"/>
        <v>62.074880952380951</v>
      </c>
      <c r="AS62" s="9">
        <f t="shared" si="249"/>
        <v>62.074880952380951</v>
      </c>
      <c r="AT62" s="9">
        <f t="shared" si="249"/>
        <v>62.074880952380951</v>
      </c>
      <c r="AU62" s="9">
        <f t="shared" si="249"/>
        <v>62.074880952380951</v>
      </c>
      <c r="AV62" s="9">
        <f t="shared" si="249"/>
        <v>62.074880952380951</v>
      </c>
      <c r="AW62" s="9">
        <f t="shared" si="249"/>
        <v>62.074880952380951</v>
      </c>
      <c r="AX62" s="9">
        <f t="shared" si="249"/>
        <v>62.074880952380951</v>
      </c>
      <c r="AY62" s="9">
        <f t="shared" si="249"/>
        <v>62.074880952380951</v>
      </c>
      <c r="AZ62" s="9">
        <f t="shared" si="249"/>
        <v>62.074880952380951</v>
      </c>
      <c r="BA62" s="9">
        <f t="shared" si="249"/>
        <v>62.074880952380951</v>
      </c>
      <c r="BB62" s="9">
        <f t="shared" si="249"/>
        <v>62.074880952380951</v>
      </c>
      <c r="BC62" s="9">
        <f t="shared" si="249"/>
        <v>62.074880952380951</v>
      </c>
      <c r="BD62" s="9">
        <f t="shared" si="249"/>
        <v>62.074880952380951</v>
      </c>
      <c r="BE62" s="9">
        <f t="shared" si="249"/>
        <v>62.074880952380951</v>
      </c>
      <c r="BF62" s="9">
        <f t="shared" si="249"/>
        <v>62.074880952380951</v>
      </c>
      <c r="BG62" s="9">
        <f t="shared" si="249"/>
        <v>62.074880952380951</v>
      </c>
      <c r="BH62" s="9">
        <f t="shared" si="249"/>
        <v>62.074880952380951</v>
      </c>
      <c r="BI62" s="9">
        <f t="shared" si="249"/>
        <v>62.074880952380951</v>
      </c>
      <c r="BJ62" s="9">
        <f t="shared" si="249"/>
        <v>62.074880952380951</v>
      </c>
      <c r="BK62" s="9">
        <f t="shared" si="249"/>
        <v>62.074880952380951</v>
      </c>
      <c r="BL62" s="9">
        <f t="shared" si="249"/>
        <v>62.074880952380951</v>
      </c>
      <c r="BM62" s="9">
        <f t="shared" ref="BM62:BT62" si="250">SUM(BM59:BM60)</f>
        <v>62.074880952380951</v>
      </c>
      <c r="BN62" s="9">
        <f t="shared" si="250"/>
        <v>62.074880952380951</v>
      </c>
      <c r="BO62" s="9">
        <f t="shared" si="250"/>
        <v>62.074880952380951</v>
      </c>
      <c r="BP62" s="9">
        <f t="shared" si="250"/>
        <v>62.074880952380951</v>
      </c>
      <c r="BQ62" s="9">
        <f t="shared" si="250"/>
        <v>62.074880952380951</v>
      </c>
      <c r="BR62" s="9">
        <f t="shared" si="250"/>
        <v>62.074880952380951</v>
      </c>
      <c r="BS62" s="9">
        <f t="shared" si="250"/>
        <v>62.074880952380951</v>
      </c>
      <c r="BT62" s="9">
        <f t="shared" si="250"/>
        <v>62.074880952380951</v>
      </c>
      <c r="BU62" s="9">
        <f t="shared" ref="BU62:CC62" si="251">SUM(BU59:BU60)</f>
        <v>62.074880952380951</v>
      </c>
      <c r="BV62" s="9">
        <f t="shared" si="251"/>
        <v>62.074880952380951</v>
      </c>
      <c r="BW62" s="9">
        <f t="shared" si="251"/>
        <v>62.074880952380951</v>
      </c>
      <c r="BX62" s="9">
        <f t="shared" si="251"/>
        <v>62.074880952380951</v>
      </c>
      <c r="BY62" s="9">
        <f t="shared" si="251"/>
        <v>62.074880952380951</v>
      </c>
      <c r="BZ62" s="9">
        <f t="shared" si="251"/>
        <v>62.074880952380951</v>
      </c>
      <c r="CA62" s="9">
        <f t="shared" si="251"/>
        <v>62.074880952380951</v>
      </c>
      <c r="CB62" s="9">
        <f t="shared" si="251"/>
        <v>62.074880952380951</v>
      </c>
      <c r="CC62" s="9">
        <f t="shared" si="251"/>
        <v>62.074880952380951</v>
      </c>
    </row>
    <row r="63" spans="2:81" x14ac:dyDescent="0.2"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</row>
    <row r="64" spans="2:81" x14ac:dyDescent="0.2">
      <c r="B64" s="9" t="s">
        <v>31</v>
      </c>
      <c r="C64" s="9"/>
      <c r="D64" s="9"/>
      <c r="E64" s="9">
        <f t="shared" ref="E64:AJ64" si="252">E15+E25+E32+E50+E57+E62</f>
        <v>18638</v>
      </c>
      <c r="F64" s="9">
        <f t="shared" si="252"/>
        <v>18638</v>
      </c>
      <c r="G64" s="9">
        <f t="shared" si="252"/>
        <v>19138</v>
      </c>
      <c r="H64" s="9">
        <f t="shared" si="252"/>
        <v>18638</v>
      </c>
      <c r="I64" s="9">
        <f t="shared" si="252"/>
        <v>18638</v>
      </c>
      <c r="J64" s="9">
        <f t="shared" si="252"/>
        <v>19138</v>
      </c>
      <c r="K64" s="9">
        <f t="shared" si="252"/>
        <v>18638</v>
      </c>
      <c r="L64" s="9">
        <f t="shared" si="252"/>
        <v>18638</v>
      </c>
      <c r="M64" s="9">
        <f t="shared" si="252"/>
        <v>207350.96376984127</v>
      </c>
      <c r="N64" s="9">
        <f t="shared" si="252"/>
        <v>86850.96376984127</v>
      </c>
      <c r="O64" s="9">
        <f t="shared" si="252"/>
        <v>86100.96376984127</v>
      </c>
      <c r="P64" s="9">
        <f t="shared" si="252"/>
        <v>92350.96376984127</v>
      </c>
      <c r="Q64" s="9">
        <f t="shared" si="252"/>
        <v>91028.123769841273</v>
      </c>
      <c r="R64" s="9">
        <f t="shared" si="252"/>
        <v>80278.123769841273</v>
      </c>
      <c r="S64" s="9">
        <f t="shared" si="252"/>
        <v>89413.123769841273</v>
      </c>
      <c r="T64" s="9">
        <f t="shared" si="252"/>
        <v>84028.123769841273</v>
      </c>
      <c r="U64" s="9">
        <f t="shared" si="252"/>
        <v>79278.123769841273</v>
      </c>
      <c r="V64" s="9">
        <f t="shared" si="252"/>
        <v>89413.123769841273</v>
      </c>
      <c r="W64" s="9">
        <f t="shared" si="252"/>
        <v>84028.123769841273</v>
      </c>
      <c r="X64" s="9">
        <f t="shared" si="252"/>
        <v>79278.123769841273</v>
      </c>
      <c r="Y64" s="9">
        <f t="shared" si="252"/>
        <v>146097.60376984128</v>
      </c>
      <c r="Z64" s="9">
        <f t="shared" si="252"/>
        <v>49412.603769841269</v>
      </c>
      <c r="AA64" s="9">
        <f t="shared" si="252"/>
        <v>47245.103769841269</v>
      </c>
      <c r="AB64" s="9">
        <f t="shared" si="252"/>
        <v>54897.603769841269</v>
      </c>
      <c r="AC64" s="9">
        <f t="shared" si="252"/>
        <v>53840.864233841268</v>
      </c>
      <c r="AD64" s="9">
        <f t="shared" si="252"/>
        <v>44773.364233841268</v>
      </c>
      <c r="AE64" s="9">
        <f t="shared" si="252"/>
        <v>54511.418233841272</v>
      </c>
      <c r="AF64" s="9">
        <f t="shared" si="252"/>
        <v>49010.864233841268</v>
      </c>
      <c r="AG64" s="9">
        <f t="shared" si="252"/>
        <v>49083.364233841268</v>
      </c>
      <c r="AH64" s="9">
        <f t="shared" si="252"/>
        <v>59511.418233841272</v>
      </c>
      <c r="AI64" s="9">
        <f t="shared" si="252"/>
        <v>54010.864233841268</v>
      </c>
      <c r="AJ64" s="9">
        <f t="shared" si="252"/>
        <v>49083.364233841268</v>
      </c>
      <c r="AK64" s="9">
        <f t="shared" ref="AK64:BL64" si="253">AK15+AK25+AK32+AK50+AK57+AK62</f>
        <v>154443.94762584125</v>
      </c>
      <c r="AL64" s="9">
        <f t="shared" si="253"/>
        <v>55817.393625841265</v>
      </c>
      <c r="AM64" s="9">
        <f t="shared" si="253"/>
        <v>53666.366625841278</v>
      </c>
      <c r="AN64" s="9">
        <f t="shared" si="253"/>
        <v>61419.947625841269</v>
      </c>
      <c r="AO64" s="9">
        <f t="shared" si="253"/>
        <v>60190.133456712902</v>
      </c>
      <c r="AP64" s="9">
        <f t="shared" si="253"/>
        <v>50860.34645671289</v>
      </c>
      <c r="AQ64" s="9">
        <f t="shared" si="253"/>
        <v>60792.072565944887</v>
      </c>
      <c r="AR64" s="9">
        <f t="shared" si="253"/>
        <v>55165.001456712889</v>
      </c>
      <c r="AS64" s="9">
        <f t="shared" si="253"/>
        <v>50242.470456712887</v>
      </c>
      <c r="AT64" s="9">
        <f t="shared" si="253"/>
        <v>60892.072565944887</v>
      </c>
      <c r="AU64" s="9">
        <f t="shared" si="253"/>
        <v>55265.001456712889</v>
      </c>
      <c r="AV64" s="9">
        <f t="shared" si="253"/>
        <v>50242.470456712887</v>
      </c>
      <c r="AW64" s="9">
        <f t="shared" si="253"/>
        <v>158045.77855665045</v>
      </c>
      <c r="AX64" s="9">
        <f t="shared" si="253"/>
        <v>57430.187447418437</v>
      </c>
      <c r="AY64" s="9">
        <f t="shared" si="253"/>
        <v>55361.864402802428</v>
      </c>
      <c r="AZ64" s="9">
        <f t="shared" si="253"/>
        <v>63161.298556650436</v>
      </c>
      <c r="BA64" s="9">
        <f t="shared" si="253"/>
        <v>62650.465480837076</v>
      </c>
      <c r="BB64" s="9">
        <f t="shared" si="253"/>
        <v>52963.984894141075</v>
      </c>
      <c r="BC64" s="9">
        <f t="shared" si="253"/>
        <v>63083.905840300678</v>
      </c>
      <c r="BD64" s="9">
        <f t="shared" si="253"/>
        <v>57317.755201381085</v>
      </c>
      <c r="BE64" s="9">
        <f t="shared" si="253"/>
        <v>52304.169139933088</v>
      </c>
      <c r="BF64" s="9">
        <f t="shared" si="253"/>
        <v>63185.905840300678</v>
      </c>
      <c r="BG64" s="9">
        <f t="shared" si="253"/>
        <v>57419.755201381085</v>
      </c>
      <c r="BH64" s="9">
        <f t="shared" si="253"/>
        <v>52304.169139933088</v>
      </c>
      <c r="BI64" s="9">
        <f t="shared" si="253"/>
        <v>162669.91776857732</v>
      </c>
      <c r="BJ64" s="9">
        <f t="shared" si="253"/>
        <v>60015.476729657697</v>
      </c>
      <c r="BK64" s="9">
        <f t="shared" si="253"/>
        <v>58107.924887142617</v>
      </c>
      <c r="BL64" s="9">
        <f t="shared" si="253"/>
        <v>65887.74816857728</v>
      </c>
      <c r="BM64" s="9">
        <f t="shared" ref="BM64:BT64" si="254">BM15+BM25+BM32+BM50+BM57+BM62</f>
        <v>65850.675362878581</v>
      </c>
      <c r="BN64" s="9">
        <f t="shared" si="254"/>
        <v>55696.984796869561</v>
      </c>
      <c r="BO64" s="9">
        <f t="shared" si="254"/>
        <v>65998.53838021202</v>
      </c>
      <c r="BP64" s="9">
        <f t="shared" si="254"/>
        <v>60078.378256432821</v>
      </c>
      <c r="BQ64" s="9">
        <f t="shared" si="254"/>
        <v>54976.410924520162</v>
      </c>
      <c r="BR64" s="9">
        <f t="shared" si="254"/>
        <v>66102.578380212028</v>
      </c>
      <c r="BS64" s="9">
        <f t="shared" si="254"/>
        <v>60182.418256432822</v>
      </c>
      <c r="BT64" s="9">
        <f t="shared" si="254"/>
        <v>54976.410924520162</v>
      </c>
      <c r="BU64" s="9">
        <f t="shared" ref="BU64:CC64" si="255">BU15+BU25+BU32+BU50+BU57+BU62</f>
        <v>168056.92880479147</v>
      </c>
      <c r="BV64" s="9">
        <f t="shared" si="255"/>
        <v>63310.71247301226</v>
      </c>
      <c r="BW64" s="9">
        <f t="shared" si="255"/>
        <v>61659.679929694124</v>
      </c>
      <c r="BX64" s="9">
        <f t="shared" si="255"/>
        <v>69339.115812791468</v>
      </c>
      <c r="BY64" s="9">
        <f t="shared" si="255"/>
        <v>69961.134882925762</v>
      </c>
      <c r="BZ64" s="9">
        <f t="shared" si="255"/>
        <v>59205.698874473834</v>
      </c>
      <c r="CA64" s="9">
        <f t="shared" si="255"/>
        <v>69680.54622078377</v>
      </c>
      <c r="CB64" s="9">
        <f t="shared" si="255"/>
        <v>63588.052457332109</v>
      </c>
      <c r="CC64" s="9">
        <f t="shared" si="255"/>
        <v>58401.379327960451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>
    <tabColor theme="8" tint="-0.249977111117893"/>
  </sheetPr>
  <dimension ref="A1"/>
  <sheetViews>
    <sheetView topLeftCell="A34" workbookViewId="0">
      <selection activeCell="K33" sqref="K33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Global Assumptions</vt:lpstr>
      <vt:lpstr>Dashboard</vt:lpstr>
      <vt:lpstr>Pricing Model</vt:lpstr>
      <vt:lpstr>Лист3</vt:lpstr>
      <vt:lpstr>Cashflow Model</vt:lpstr>
      <vt:lpstr>Insurance Business Model</vt:lpstr>
      <vt:lpstr>PersonnelCosts</vt:lpstr>
      <vt:lpstr>OperatingExpenses</vt:lpstr>
      <vt:lpstr>Policies&gt;&gt;</vt:lpstr>
      <vt:lpstr>Reg15</vt:lpstr>
      <vt:lpstr>Reg20</vt:lpstr>
      <vt:lpstr>Reg25</vt:lpstr>
      <vt:lpstr>Sing15</vt:lpstr>
      <vt:lpstr>Sing20</vt:lpstr>
      <vt:lpstr>Sing25</vt:lpstr>
      <vt:lpstr>&lt;&lt;Policies</vt:lpstr>
    </vt:vector>
  </TitlesOfParts>
  <Manager/>
  <Company>Red Ribbon Life Limited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Expenditure Budget 3 year plan</dc:title>
  <dc:subject/>
  <dc:creator>John C Sheath</dc:creator>
  <cp:keywords/>
  <dc:description/>
  <cp:lastModifiedBy>Пользователь</cp:lastModifiedBy>
  <cp:lastPrinted>2016-05-26T12:54:47Z</cp:lastPrinted>
  <dcterms:created xsi:type="dcterms:W3CDTF">2008-01-25T09:10:47Z</dcterms:created>
  <dcterms:modified xsi:type="dcterms:W3CDTF">2023-07-08T10:34:47Z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f12a87a2-83c1-4aa6-a11a-33fee70cff4e</vt:lpwstr>
  </property>
</Properties>
</file>